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nzfilm.sharepoint.com/sites/ChiExe/Shared Documents/Expenses &amp; Gifts/"/>
    </mc:Choice>
  </mc:AlternateContent>
  <xr:revisionPtr revIDLastSave="296" documentId="8_{5B65D87D-1272-46FF-B12C-2140606E89CD}" xr6:coauthVersionLast="47" xr6:coauthVersionMax="47" xr10:uidLastSave="{8CDBA51B-0920-468C-B908-083280C716F4}"/>
  <bookViews>
    <workbookView xWindow="28680" yWindow="-120" windowWidth="29040" windowHeight="164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benefits'!$A$1:$F$28</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C25" i="3"/>
  <c r="C15" i="2"/>
  <c r="C60" i="1"/>
  <c r="C67" i="1"/>
  <c r="C17" i="1"/>
  <c r="B6" i="13" l="1"/>
  <c r="E60" i="13"/>
  <c r="C60" i="13"/>
  <c r="C19" i="4"/>
  <c r="C18" i="4"/>
  <c r="B60" i="13" l="1"/>
  <c r="B59" i="13"/>
  <c r="D59" i="13"/>
  <c r="B58" i="13"/>
  <c r="D58" i="13"/>
  <c r="D57" i="13"/>
  <c r="B57" i="13"/>
  <c r="D56" i="13"/>
  <c r="B56" i="13"/>
  <c r="D55" i="13"/>
  <c r="B55" i="13"/>
  <c r="B2" i="4"/>
  <c r="B3" i="4"/>
  <c r="B2" i="3"/>
  <c r="B3" i="3"/>
  <c r="B2" i="2"/>
  <c r="B3" i="2"/>
  <c r="B2" i="1"/>
  <c r="B3" i="1"/>
  <c r="F58" i="13" l="1"/>
  <c r="D15" i="2" s="1"/>
  <c r="F60" i="13"/>
  <c r="E17" i="4" s="1"/>
  <c r="F59" i="13"/>
  <c r="D25" i="3" s="1"/>
  <c r="F57" i="13"/>
  <c r="D67" i="1" s="1"/>
  <c r="F56" i="13"/>
  <c r="D60" i="1" s="1"/>
  <c r="F55" i="13"/>
  <c r="D17" i="1" s="1"/>
  <c r="C13" i="13"/>
  <c r="C12" i="13"/>
  <c r="C11" i="13"/>
  <c r="C16" i="13" l="1"/>
  <c r="C17" i="13"/>
  <c r="B5" i="4" l="1"/>
  <c r="B4" i="4"/>
  <c r="B5" i="3"/>
  <c r="B4" i="3"/>
  <c r="B5" i="2"/>
  <c r="B4" i="2"/>
  <c r="B5" i="1"/>
  <c r="B4" i="1"/>
  <c r="C15" i="13" l="1"/>
  <c r="F12" i="13" l="1"/>
  <c r="C17" i="4"/>
  <c r="F11" i="13" s="1"/>
  <c r="F13" i="13" l="1"/>
  <c r="B67" i="1"/>
  <c r="B17" i="13" s="1"/>
  <c r="B60" i="1"/>
  <c r="B16" i="13" s="1"/>
  <c r="B17" i="1"/>
  <c r="B15" i="13" s="1"/>
  <c r="B25" i="3" l="1"/>
  <c r="B13" i="13" s="1"/>
  <c r="B15" i="2"/>
  <c r="B12" i="13" s="1"/>
  <c r="B11" i="13" l="1"/>
  <c r="B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<sst xmlns="http://schemas.openxmlformats.org/spreadsheetml/2006/main" count="325" uniqueCount="214">
  <si>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</si>
  <si>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</si>
  <si>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</si>
  <si>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</si>
  <si>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</si>
  <si>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</si>
  <si>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</si>
  <si>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</si>
  <si>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</si>
  <si>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</si>
  <si>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</si>
  <si>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</si>
  <si>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</si>
  <si>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</si>
  <si>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</si>
  <si>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</si>
  <si>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</si>
  <si>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</si>
  <si>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</si>
  <si>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</si>
  <si>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</si>
  <si>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</si>
  <si>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</si>
  <si>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</si>
  <si>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</si>
  <si>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</si>
  <si>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</si>
  <si>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</si>
  <si>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</si>
  <si>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</si>
  <si>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</si>
  <si>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</si>
  <si>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</si>
  <si>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</si>
  <si>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</si>
  <si>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</si>
  <si>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</si>
  <si>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</si>
  <si>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</si>
  <si>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</si>
  <si>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</si>
  <si>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</si>
  <si>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</si>
  <si>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</si>
  <si>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</si>
  <si>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</si>
  <si>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</si>
  <si>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</si>
  <si>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</si>
  <si>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</si>
  <si>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</si>
  <si>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</si>
  <si>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</si>
  <si>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Tumu Whakaata Taonga | New Zealand Film Commission</t>
  </si>
  <si>
    <t>Secretary or Chief Executive**</t>
  </si>
  <si>
    <t>Mladen Ivancic</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</si>
  <si>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</si>
  <si>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</si>
  <si>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</si>
  <si>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</si>
  <si>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</si>
  <si>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</si>
  <si>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</si>
  <si>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</si>
  <si>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</si>
  <si>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</si>
  <si>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</si>
  <si>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</si>
  <si>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</si>
  <si>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</si>
  <si>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</si>
  <si>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</si>
  <si>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</si>
  <si>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</si>
  <si>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</si>
  <si>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</si>
  <si>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</si>
  <si>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</si>
  <si>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</si>
  <si>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</si>
  <si>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</si>
  <si>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</si>
  <si>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</si>
  <si>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</si>
  <si>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</si>
  <si>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</si>
  <si>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</si>
  <si>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</si>
  <si>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</si>
  <si>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</si>
  <si>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</si>
  <si>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</si>
  <si>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</si>
  <si>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</si>
  <si>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</si>
  <si>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</si>
  <si>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</si>
  <si>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</si>
  <si>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</si>
  <si>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</si>
  <si>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</si>
  <si>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</si>
  <si>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</si>
  <si>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</si>
  <si>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</si>
  <si>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</si>
  <si>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</si>
  <si>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</si>
  <si>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</si>
  <si>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</si>
  <si>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</si>
  <si>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</si>
  <si>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</si>
  <si>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</si>
  <si>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</si>
  <si>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</si>
  <si>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</si>
  <si>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</si>
  <si>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</si>
  <si>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</si>
  <si>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</si>
  <si>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</si>
  <si>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</si>
  <si>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</si>
  <si>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</si>
  <si>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</si>
  <si>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</si>
  <si>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</si>
  <si>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</si>
  <si>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Presentation at Big Screen Symposium</t>
  </si>
  <si>
    <t>Accommodation (1 night)</t>
  </si>
  <si>
    <t>Auckland</t>
  </si>
  <si>
    <t>Booking fees</t>
  </si>
  <si>
    <t>Meals</t>
  </si>
  <si>
    <t>Taxi</t>
  </si>
  <si>
    <t>Attendance at Kea World Class Awards/Meeting with new NZFC Chair</t>
  </si>
  <si>
    <t>Flights</t>
  </si>
  <si>
    <t>Taxis</t>
  </si>
  <si>
    <t>More Than Gold Film Premiere</t>
  </si>
  <si>
    <t>Meetings with DEGANZ and Chair</t>
  </si>
  <si>
    <t>See Saw Masterclass and SPADA Conference</t>
  </si>
  <si>
    <t>Accommodation (3 nights)</t>
  </si>
  <si>
    <t>December Board meeting</t>
  </si>
  <si>
    <t>Industry meetings</t>
  </si>
  <si>
    <t>Taxi (2)</t>
  </si>
  <si>
    <t>May Board meeting</t>
  </si>
  <si>
    <t>Filmmaker meetings / Presentation at Doc Edge Festival</t>
  </si>
  <si>
    <t>Accommodation (2 nights)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</si>
  <si>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</si>
  <si>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</si>
  <si>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</si>
  <si>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</si>
  <si>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CE Integrity Forum with OAG</t>
  </si>
  <si>
    <t>Wellington</t>
  </si>
  <si>
    <t xml:space="preserve">Test screening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</si>
  <si>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</si>
  <si>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</si>
  <si>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</si>
  <si>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</si>
  <si>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</si>
  <si>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</si>
  <si>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</si>
  <si>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</si>
  <si>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</si>
  <si>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</si>
  <si>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</si>
  <si>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</si>
  <si>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</si>
  <si>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Lunch meeting with film producer K Zohrab</t>
  </si>
  <si>
    <t>Lunch x 2</t>
  </si>
  <si>
    <t>Breakfast meeting with film financer S Menzies</t>
  </si>
  <si>
    <t>Breakfast x 2</t>
  </si>
  <si>
    <t>Coffee meeting with producers D Paul and A Turner</t>
  </si>
  <si>
    <t>Coffee x 3</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</si>
  <si>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</si>
  <si>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</si>
  <si>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</si>
  <si>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</si>
  <si>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</si>
  <si>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</si>
  <si>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</si>
  <si>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</si>
  <si>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</si>
  <si>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</si>
  <si>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</si>
  <si>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</si>
  <si>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</si>
  <si>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</si>
  <si>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</si>
  <si>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</si>
  <si>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</si>
  <si>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</si>
  <si>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</si>
  <si>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</si>
  <si>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</si>
  <si>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Ticket to Girl From the North Country</t>
  </si>
  <si>
    <t>Ticket to opening night of NZIFF (Auckland)</t>
  </si>
  <si>
    <t>NZFFT</t>
  </si>
  <si>
    <t>Ticket to opening night of NZIFF (Wellington)</t>
  </si>
  <si>
    <t>Canapes &amp; film screening - Celebration</t>
  </si>
  <si>
    <t>POW Studios</t>
  </si>
  <si>
    <t>Dinner</t>
  </si>
  <si>
    <t>SPADA</t>
  </si>
  <si>
    <t>Attended with S Gildea, I Gardiner, R Fletcher and S Menzies</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</si>
  <si>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</si>
  <si>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</si>
  <si>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</si>
  <si>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</si>
  <si>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</si>
  <si>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</si>
  <si>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Didn't attend</t>
  </si>
  <si>
    <t>Alastair Carruthers, Board Chair</t>
  </si>
  <si>
    <t>No international travel to disclose for this period</t>
  </si>
  <si>
    <t>No other expenses to disclose for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</si>
</sst>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49" fontId="0" fillId="10" borderId="4" xfId="0" applyNumberForma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4" zoomScaleNormal="100" workbookViewId="0"/>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2" sqref="G12"/>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53</v>
      </c>
      <c r="C2" s="137"/>
      <c r="D2" s="137"/>
      <c r="E2" s="137"/>
      <c r="F2" s="137"/>
      <c r="G2" s="17"/>
      <c r="H2" s="17"/>
      <c r="I2" s="17"/>
      <c r="J2" s="17"/>
      <c r="K2" s="17"/>
    </row>
    <row r="3" spans="1:11" ht="15.75" x14ac:dyDescent="0.2">
      <c r="A3" s="3" t="s">
        <v>54</v>
      </c>
      <c r="B3" s="137" t="s">
        <v>55</v>
      </c>
      <c r="C3" s="137"/>
      <c r="D3" s="137"/>
      <c r="E3" s="137"/>
      <c r="F3" s="137"/>
      <c r="G3" s="17"/>
      <c r="H3" s="17"/>
      <c r="I3" s="17"/>
      <c r="J3" s="17"/>
      <c r="K3" s="17"/>
    </row>
    <row r="4" spans="1:11" ht="21" customHeight="1" x14ac:dyDescent="0.2">
      <c r="A4" s="3" t="s">
        <v>56</v>
      </c>
      <c r="B4" s="138">
        <v>44743</v>
      </c>
      <c r="C4" s="138"/>
      <c r="D4" s="138"/>
      <c r="E4" s="138"/>
      <c r="F4" s="138"/>
      <c r="G4" s="17"/>
      <c r="H4" s="17"/>
      <c r="I4" s="17"/>
      <c r="J4" s="17"/>
      <c r="K4" s="17"/>
    </row>
    <row r="5" spans="1:11" ht="21" customHeight="1" x14ac:dyDescent="0.2">
      <c r="A5" s="3" t="s">
        <v>57</v>
      </c>
      <c r="B5" s="138">
        <v>45095</v>
      </c>
      <c r="C5" s="138"/>
      <c r="D5" s="138"/>
      <c r="E5" s="138"/>
      <c r="F5" s="138"/>
      <c r="G5" s="17"/>
      <c r="H5" s="17"/>
      <c r="I5" s="17"/>
      <c r="J5" s="17"/>
      <c r="K5" s="17"/>
    </row>
    <row r="6" spans="1:11" ht="21" customHeight="1" x14ac:dyDescent="0.2">
      <c r="A6" s="3" t="s">
        <v>58</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59</v>
      </c>
      <c r="B7" s="134" t="s">
        <v>92</v>
      </c>
      <c r="C7" s="134"/>
      <c r="D7" s="134"/>
      <c r="E7" s="134"/>
      <c r="F7" s="134"/>
      <c r="G7" s="23"/>
      <c r="H7" s="17"/>
      <c r="I7" s="17"/>
      <c r="J7" s="17"/>
      <c r="K7" s="17"/>
    </row>
    <row r="8" spans="1:11" ht="25.5" customHeight="1" x14ac:dyDescent="0.2">
      <c r="A8" s="3" t="s">
        <v>61</v>
      </c>
      <c r="B8" s="134" t="s">
        <v>211</v>
      </c>
      <c r="C8" s="134"/>
      <c r="D8" s="134"/>
      <c r="E8" s="134"/>
      <c r="F8" s="134"/>
      <c r="G8" s="23"/>
      <c r="H8" s="17"/>
      <c r="I8" s="17"/>
      <c r="J8" s="17"/>
      <c r="K8" s="17"/>
    </row>
    <row r="9" spans="1:11" ht="66.75" customHeight="1" x14ac:dyDescent="0.2">
      <c r="A9" s="133" t="s">
        <v>63</v>
      </c>
      <c r="B9" s="133"/>
      <c r="C9" s="133"/>
      <c r="D9" s="133"/>
      <c r="E9" s="133"/>
      <c r="F9" s="133"/>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6299.9800000000005</v>
      </c>
      <c r="C11" s="66" t="str">
        <f>IF(Travel!B6="",A34,Travel!B6)</f>
        <v>Figures exclude GST</v>
      </c>
      <c r="D11" s="6"/>
      <c r="E11" s="8" t="s">
        <v>69</v>
      </c>
      <c r="F11" s="33">
        <f>'Gifts and benefits'!C17</f>
        <v>5</v>
      </c>
      <c r="G11" s="29"/>
      <c r="H11" s="29"/>
      <c r="I11" s="29"/>
      <c r="J11" s="29"/>
      <c r="K11" s="29"/>
    </row>
    <row r="12" spans="1:11" ht="27.75" customHeight="1" x14ac:dyDescent="0.2">
      <c r="A12" s="8" t="s">
        <v>24</v>
      </c>
      <c r="B12" s="59">
        <f>Hospitality!B15</f>
        <v>116.12</v>
      </c>
      <c r="C12" s="66" t="str">
        <f>IF(Hospitality!B6="",A34,Hospitality!B6)</f>
        <v>Figures exclude GST</v>
      </c>
      <c r="D12" s="6"/>
      <c r="E12" s="8" t="s">
        <v>70</v>
      </c>
      <c r="F12" s="33">
        <f>'Gifts and benefits'!C18</f>
        <v>4</v>
      </c>
      <c r="G12" s="29"/>
      <c r="H12" s="29"/>
      <c r="I12" s="29"/>
      <c r="J12" s="29"/>
      <c r="K12" s="29"/>
    </row>
    <row r="13" spans="1:11" ht="27.75" customHeight="1" x14ac:dyDescent="0.2">
      <c r="A13" s="8" t="s">
        <v>71</v>
      </c>
      <c r="B13" s="59">
        <f>'All other expenses'!B25</f>
        <v>0</v>
      </c>
      <c r="C13" s="66" t="str">
        <f>IF('All other expenses'!B6="",A34,'All other expenses'!B6)</f>
        <v>Figures exclude GST</v>
      </c>
      <c r="D13" s="6"/>
      <c r="E13" s="8" t="s">
        <v>72</v>
      </c>
      <c r="F13" s="33">
        <f>'Gifts and benefits'!C19</f>
        <v>1</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73</v>
      </c>
      <c r="B15" s="61">
        <f>Travel!B17</f>
        <v>0</v>
      </c>
      <c r="C15" s="68" t="str">
        <f>C11</f>
        <v>Figures exclude GST</v>
      </c>
      <c r="D15" s="6"/>
      <c r="E15" s="6"/>
      <c r="F15" s="35"/>
      <c r="G15" s="17"/>
      <c r="H15" s="17"/>
      <c r="I15" s="17"/>
      <c r="J15" s="17"/>
      <c r="K15" s="17"/>
    </row>
    <row r="16" spans="1:11" ht="27.75" customHeight="1" x14ac:dyDescent="0.2">
      <c r="A16" s="9" t="s">
        <v>74</v>
      </c>
      <c r="B16" s="61">
        <f>Travel!B60</f>
        <v>6216.2800000000007</v>
      </c>
      <c r="C16" s="68" t="str">
        <f>C11</f>
        <v>Figures exclude GST</v>
      </c>
      <c r="D16" s="36"/>
      <c r="E16" s="6"/>
      <c r="F16" s="37"/>
      <c r="G16" s="17"/>
      <c r="H16" s="17"/>
      <c r="I16" s="17"/>
      <c r="J16" s="17"/>
      <c r="K16" s="17"/>
    </row>
    <row r="17" spans="1:11" ht="27.75" customHeight="1" x14ac:dyDescent="0.2">
      <c r="A17" s="9" t="s">
        <v>75</v>
      </c>
      <c r="B17" s="61">
        <f>Travel!B67</f>
        <v>83.7</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3"/>
      <c r="C36" s="63"/>
      <c r="D36" s="63"/>
      <c r="E36" s="63"/>
      <c r="F36" s="63"/>
      <c r="G36" s="17"/>
      <c r="H36" s="17"/>
      <c r="I36" s="17"/>
      <c r="J36" s="17"/>
      <c r="K36" s="17"/>
    </row>
    <row r="37" spans="1:11" hidden="1" x14ac:dyDescent="0.2">
      <c r="A37" s="10" t="s">
        <v>92</v>
      </c>
      <c r="B37" s="63"/>
      <c r="C37" s="63"/>
      <c r="D37" s="63"/>
      <c r="E37" s="63"/>
      <c r="F37" s="63"/>
      <c r="G37" s="17"/>
      <c r="H37" s="17"/>
      <c r="I37" s="17"/>
      <c r="J37" s="17"/>
      <c r="K37" s="17"/>
    </row>
    <row r="38" spans="1:11" hidden="1" x14ac:dyDescent="0.2">
      <c r="A38" s="10" t="s">
        <v>62</v>
      </c>
      <c r="B38" s="63"/>
      <c r="C38" s="63"/>
      <c r="D38" s="63"/>
      <c r="E38" s="63"/>
      <c r="F38" s="63"/>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4" t="s">
        <v>99</v>
      </c>
      <c r="B45" s="63"/>
      <c r="C45" s="63"/>
      <c r="D45" s="63"/>
      <c r="E45" s="63"/>
      <c r="F45" s="63"/>
      <c r="G45" s="17"/>
      <c r="H45" s="17"/>
      <c r="I45" s="17"/>
      <c r="J45" s="17"/>
      <c r="K45" s="17"/>
    </row>
    <row r="46" spans="1:11" hidden="1" x14ac:dyDescent="0.2">
      <c r="A46" s="63" t="s">
        <v>100</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101</v>
      </c>
      <c r="B48" s="63"/>
      <c r="C48" s="63"/>
      <c r="D48" s="63"/>
      <c r="E48" s="63"/>
      <c r="F48" s="63"/>
      <c r="G48" s="17"/>
      <c r="H48" s="17"/>
      <c r="I48" s="17"/>
      <c r="J48" s="17"/>
      <c r="K48" s="17"/>
    </row>
    <row r="49" spans="1:11" ht="25.5" hidden="1" x14ac:dyDescent="0.2">
      <c r="A49" s="81" t="s">
        <v>102</v>
      </c>
      <c r="B49" s="63"/>
      <c r="C49" s="63"/>
      <c r="D49" s="63"/>
      <c r="E49" s="63"/>
      <c r="F49" s="63"/>
      <c r="G49" s="17"/>
      <c r="H49" s="17"/>
      <c r="I49" s="17"/>
      <c r="J49" s="17"/>
      <c r="K49" s="17"/>
    </row>
    <row r="50" spans="1:11" ht="25.5" hidden="1" x14ac:dyDescent="0.2">
      <c r="A50" s="82" t="s">
        <v>103</v>
      </c>
      <c r="B50" s="4"/>
      <c r="C50" s="4"/>
      <c r="D50" s="4"/>
      <c r="E50" s="4"/>
      <c r="F50" s="4"/>
      <c r="G50" s="17"/>
      <c r="H50" s="17"/>
      <c r="I50" s="17"/>
      <c r="J50" s="17"/>
      <c r="K50" s="17"/>
    </row>
    <row r="51" spans="1:11" ht="25.5" hidden="1" x14ac:dyDescent="0.2">
      <c r="A51" s="82" t="s">
        <v>104</v>
      </c>
      <c r="B51" s="4"/>
      <c r="C51" s="4"/>
      <c r="D51" s="4"/>
      <c r="E51" s="4"/>
      <c r="F51" s="4"/>
      <c r="G51" s="17"/>
      <c r="H51" s="17"/>
      <c r="I51" s="17"/>
      <c r="J51" s="17"/>
      <c r="K51" s="17"/>
    </row>
    <row r="52" spans="1:11" ht="38.25" hidden="1" x14ac:dyDescent="0.2">
      <c r="A52" s="82" t="s">
        <v>105</v>
      </c>
      <c r="B52" s="74"/>
      <c r="C52" s="74"/>
      <c r="D52" s="74"/>
      <c r="E52" s="11"/>
      <c r="F52" s="11"/>
      <c r="G52" s="17"/>
      <c r="H52" s="17"/>
      <c r="I52" s="17"/>
      <c r="J52" s="17"/>
      <c r="K52" s="17"/>
    </row>
    <row r="53" spans="1:11" hidden="1" x14ac:dyDescent="0.2">
      <c r="A53" s="79" t="s">
        <v>106</v>
      </c>
      <c r="B53" s="73"/>
      <c r="C53" s="73"/>
      <c r="D53" s="73"/>
      <c r="E53" s="10"/>
      <c r="F53" s="10" t="b">
        <v>1</v>
      </c>
      <c r="G53" s="17"/>
      <c r="H53" s="17"/>
      <c r="I53" s="17"/>
      <c r="J53" s="17"/>
      <c r="K53" s="17"/>
    </row>
    <row r="54" spans="1:11" hidden="1" x14ac:dyDescent="0.2">
      <c r="A54" s="80" t="s">
        <v>107</v>
      </c>
      <c r="B54" s="79"/>
      <c r="C54" s="79"/>
      <c r="D54" s="79"/>
      <c r="E54" s="10"/>
      <c r="F54" s="10" t="b">
        <v>0</v>
      </c>
      <c r="G54" s="17"/>
      <c r="H54" s="17"/>
      <c r="I54" s="17"/>
      <c r="J54" s="17"/>
      <c r="K54" s="17"/>
    </row>
    <row r="55" spans="1:11" hidden="1" x14ac:dyDescent="0.2">
      <c r="A55" s="83"/>
      <c r="B55" s="75">
        <f>COUNT(Travel!B12:B16)</f>
        <v>0</v>
      </c>
      <c r="C55" s="75"/>
      <c r="D55" s="75">
        <f>COUNTIF(Travel!D12:D16,"*")</f>
        <v>0</v>
      </c>
      <c r="E55" s="76"/>
      <c r="F55" s="76" t="b">
        <f>MIN(B55,D55)=MAX(B55,D55)</f>
        <v>1</v>
      </c>
      <c r="G55" s="17"/>
      <c r="H55" s="17"/>
      <c r="I55" s="17"/>
      <c r="J55" s="17"/>
      <c r="K55" s="17"/>
    </row>
    <row r="56" spans="1:11" hidden="1" x14ac:dyDescent="0.2">
      <c r="A56" s="83" t="s">
        <v>108</v>
      </c>
      <c r="B56" s="75">
        <f>COUNT(Travel!B21:B59)</f>
        <v>38</v>
      </c>
      <c r="C56" s="75"/>
      <c r="D56" s="75">
        <f>COUNTIF(Travel!D21:D59,"*")</f>
        <v>38</v>
      </c>
      <c r="E56" s="76"/>
      <c r="F56" s="76" t="b">
        <f>MIN(B56,D56)=MAX(B56,D56)</f>
        <v>1</v>
      </c>
    </row>
    <row r="57" spans="1:11" hidden="1" x14ac:dyDescent="0.2">
      <c r="A57" s="84"/>
      <c r="B57" s="75">
        <f>COUNT(Travel!B64:B66)</f>
        <v>2</v>
      </c>
      <c r="C57" s="75"/>
      <c r="D57" s="75">
        <f>COUNTIF(Travel!D64:D66,"*")</f>
        <v>2</v>
      </c>
      <c r="E57" s="76"/>
      <c r="F57" s="76" t="b">
        <f>MIN(B57,D57)=MAX(B57,D57)</f>
        <v>1</v>
      </c>
    </row>
    <row r="58" spans="1:11" hidden="1" x14ac:dyDescent="0.2">
      <c r="A58" s="85" t="s">
        <v>109</v>
      </c>
      <c r="B58" s="77">
        <f>COUNT(Hospitality!B11:B14)</f>
        <v>3</v>
      </c>
      <c r="C58" s="77"/>
      <c r="D58" s="77">
        <f>COUNTIF(Hospitality!D11:D14,"*")</f>
        <v>3</v>
      </c>
      <c r="E58" s="78"/>
      <c r="F58" s="78" t="b">
        <f>MIN(B58,D58)=MAX(B58,D58)</f>
        <v>1</v>
      </c>
    </row>
    <row r="59" spans="1:11" hidden="1" x14ac:dyDescent="0.2">
      <c r="A59" s="86" t="s">
        <v>110</v>
      </c>
      <c r="B59" s="76">
        <f>COUNT('All other expenses'!B11:B24)</f>
        <v>0</v>
      </c>
      <c r="C59" s="76"/>
      <c r="D59" s="76">
        <f>COUNTIF('All other expenses'!D11:D24,"*")</f>
        <v>0</v>
      </c>
      <c r="E59" s="76"/>
      <c r="F59" s="76" t="b">
        <f>MIN(B59,D59)=MAX(B59,D59)</f>
        <v>1</v>
      </c>
    </row>
    <row r="60" spans="1:11" hidden="1" x14ac:dyDescent="0.2">
      <c r="A60" s="85" t="s">
        <v>111</v>
      </c>
      <c r="B60" s="77">
        <f>COUNTIF('Gifts and benefits'!B11:B16,"*")</f>
        <v>5</v>
      </c>
      <c r="C60" s="77">
        <f>COUNTIF('Gifts and benefits'!C11:C16,"*")</f>
        <v>5</v>
      </c>
      <c r="D60" s="77"/>
      <c r="E60" s="77">
        <f>COUNTA('Gifts and benefits'!E11:E16)</f>
        <v>5</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112</v>
      </c>
      <c r="B1" s="141"/>
      <c r="C1" s="141"/>
      <c r="D1" s="141"/>
      <c r="E1" s="141"/>
      <c r="F1" s="17"/>
    </row>
    <row r="2" spans="1:6" ht="21" customHeight="1" x14ac:dyDescent="0.2">
      <c r="A2" s="3" t="s">
        <v>113</v>
      </c>
      <c r="B2" s="139" t="str">
        <f>'Summary and sign-off'!B2:F2</f>
        <v>Te Tumu Whakaata Taonga | New Zealand Film Commission</v>
      </c>
      <c r="C2" s="139"/>
      <c r="D2" s="139"/>
      <c r="E2" s="139"/>
      <c r="F2" s="17"/>
    </row>
    <row r="3" spans="1:6" ht="31.5" x14ac:dyDescent="0.2">
      <c r="A3" s="3" t="s">
        <v>114</v>
      </c>
      <c r="B3" s="139" t="str">
        <f>'Summary and sign-off'!B3:F3</f>
        <v>Mladen Ivancic</v>
      </c>
      <c r="C3" s="139"/>
      <c r="D3" s="139"/>
      <c r="E3" s="139"/>
      <c r="F3" s="17"/>
    </row>
    <row r="4" spans="1:6" ht="21" customHeight="1" x14ac:dyDescent="0.2">
      <c r="A4" s="3" t="s">
        <v>115</v>
      </c>
      <c r="B4" s="139">
        <f>'Summary and sign-off'!B4:F4</f>
        <v>44743</v>
      </c>
      <c r="C4" s="139"/>
      <c r="D4" s="139"/>
      <c r="E4" s="139"/>
      <c r="F4" s="17"/>
    </row>
    <row r="5" spans="1:6" ht="21" customHeight="1" x14ac:dyDescent="0.2">
      <c r="A5" s="3" t="s">
        <v>116</v>
      </c>
      <c r="B5" s="139">
        <f>'Summary and sign-off'!B5:F5</f>
        <v>45095</v>
      </c>
      <c r="C5" s="139"/>
      <c r="D5" s="139"/>
      <c r="E5" s="139"/>
      <c r="F5" s="17"/>
    </row>
    <row r="6" spans="1:6" ht="21" customHeight="1" x14ac:dyDescent="0.2">
      <c r="A6" s="3" t="s">
        <v>117</v>
      </c>
      <c r="B6" s="134" t="s">
        <v>84</v>
      </c>
      <c r="C6" s="134"/>
      <c r="D6" s="134"/>
      <c r="E6" s="134"/>
      <c r="F6" s="17"/>
    </row>
    <row r="7" spans="1:6" ht="21" customHeight="1" x14ac:dyDescent="0.2">
      <c r="A7" s="3" t="s">
        <v>58</v>
      </c>
      <c r="B7" s="134" t="s">
        <v>86</v>
      </c>
      <c r="C7" s="134"/>
      <c r="D7" s="134"/>
      <c r="E7" s="134"/>
      <c r="F7" s="17"/>
    </row>
    <row r="8" spans="1:6" ht="36" customHeight="1" x14ac:dyDescent="0.2">
      <c r="A8" s="143" t="s">
        <v>118</v>
      </c>
      <c r="B8" s="144"/>
      <c r="C8" s="144"/>
      <c r="D8" s="144"/>
      <c r="E8" s="144"/>
      <c r="F8" s="19"/>
    </row>
    <row r="9" spans="1:6" ht="36" customHeight="1" x14ac:dyDescent="0.2">
      <c r="A9" s="145" t="s">
        <v>119</v>
      </c>
      <c r="B9" s="146"/>
      <c r="C9" s="146"/>
      <c r="D9" s="146"/>
      <c r="E9" s="146"/>
      <c r="F9" s="19"/>
    </row>
    <row r="10" spans="1:6" ht="24.75" customHeight="1" x14ac:dyDescent="0.2">
      <c r="A10" s="142" t="s">
        <v>120</v>
      </c>
      <c r="B10" s="147"/>
      <c r="C10" s="142"/>
      <c r="D10" s="142"/>
      <c r="E10" s="142"/>
      <c r="F10" s="29"/>
    </row>
    <row r="11" spans="1:6" ht="28.5" customHeight="1" x14ac:dyDescent="0.2">
      <c r="A11" s="24" t="s">
        <v>121</v>
      </c>
      <c r="B11" s="24" t="s">
        <v>122</v>
      </c>
      <c r="C11" s="24" t="s">
        <v>123</v>
      </c>
      <c r="D11" s="24" t="s">
        <v>124</v>
      </c>
      <c r="E11" s="24" t="s">
        <v>125</v>
      </c>
      <c r="F11" s="30"/>
    </row>
    <row r="12" spans="1:6" s="2" customFormat="1" x14ac:dyDescent="0.2">
      <c r="A12" s="117"/>
      <c r="B12" s="118"/>
      <c r="C12" s="119" t="s">
        <v>212</v>
      </c>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x14ac:dyDescent="0.2">
      <c r="A15" s="121"/>
      <c r="B15" s="118"/>
      <c r="C15" s="119"/>
      <c r="D15" s="119"/>
      <c r="E15" s="120"/>
      <c r="F15" s="1"/>
    </row>
    <row r="16" spans="1:6" s="2" customFormat="1" hidden="1" x14ac:dyDescent="0.2">
      <c r="A16" s="104"/>
      <c r="B16" s="105"/>
      <c r="C16" s="106"/>
      <c r="D16" s="106"/>
      <c r="E16" s="107"/>
      <c r="F16" s="1"/>
    </row>
    <row r="17" spans="1:6" ht="19.5" customHeight="1" x14ac:dyDescent="0.2">
      <c r="A17" s="71" t="s">
        <v>126</v>
      </c>
      <c r="B17" s="72">
        <f>SUM(B12:B16)</f>
        <v>0</v>
      </c>
      <c r="C17" s="128" t="str">
        <f>IF(SUBTOTAL(3,B12:B16)=SUBTOTAL(103,B12:B16),'Summary and sign-off'!$A$48,'Summary and sign-off'!$A$49)</f>
        <v>Check - there are no hidden rows with data</v>
      </c>
      <c r="D17" s="140" t="str">
        <f>IF('Summary and sign-off'!F55='Summary and sign-off'!F54,'Summary and sign-off'!A51,'Summary and sign-off'!A50)</f>
        <v>Check - each entry provides sufficient information</v>
      </c>
      <c r="E17" s="140"/>
      <c r="F17" s="17"/>
    </row>
    <row r="18" spans="1:6" ht="10.5" customHeight="1" x14ac:dyDescent="0.2">
      <c r="A18" s="17"/>
      <c r="B18" s="19"/>
      <c r="C18" s="17"/>
      <c r="D18" s="17"/>
      <c r="E18" s="17"/>
      <c r="F18" s="17"/>
    </row>
    <row r="19" spans="1:6" ht="24.75" customHeight="1" x14ac:dyDescent="0.2">
      <c r="A19" s="142" t="s">
        <v>127</v>
      </c>
      <c r="B19" s="142"/>
      <c r="C19" s="142"/>
      <c r="D19" s="142"/>
      <c r="E19" s="142"/>
      <c r="F19" s="29"/>
    </row>
    <row r="20" spans="1:6" ht="32.450000000000003" customHeight="1" x14ac:dyDescent="0.2">
      <c r="A20" s="24" t="s">
        <v>121</v>
      </c>
      <c r="B20" s="24" t="s">
        <v>65</v>
      </c>
      <c r="C20" s="24" t="s">
        <v>128</v>
      </c>
      <c r="D20" s="24" t="s">
        <v>124</v>
      </c>
      <c r="E20" s="24" t="s">
        <v>125</v>
      </c>
      <c r="F20" s="30"/>
    </row>
    <row r="21" spans="1:6" s="2" customFormat="1" x14ac:dyDescent="0.2">
      <c r="A21" s="117">
        <v>44751</v>
      </c>
      <c r="B21" s="118">
        <v>171.74</v>
      </c>
      <c r="C21" s="119" t="s">
        <v>129</v>
      </c>
      <c r="D21" s="119" t="s">
        <v>130</v>
      </c>
      <c r="E21" s="120" t="s">
        <v>131</v>
      </c>
      <c r="F21" s="1"/>
    </row>
    <row r="22" spans="1:6" s="2" customFormat="1" x14ac:dyDescent="0.2">
      <c r="A22" s="117"/>
      <c r="B22" s="118">
        <v>9</v>
      </c>
      <c r="C22" s="119"/>
      <c r="D22" s="119" t="s">
        <v>132</v>
      </c>
      <c r="E22" s="120"/>
      <c r="F22" s="1"/>
    </row>
    <row r="23" spans="1:6" s="2" customFormat="1" x14ac:dyDescent="0.2">
      <c r="A23" s="117"/>
      <c r="B23" s="118">
        <v>11.65</v>
      </c>
      <c r="C23" s="119"/>
      <c r="D23" s="119" t="s">
        <v>133</v>
      </c>
      <c r="E23" s="120"/>
      <c r="F23" s="1"/>
    </row>
    <row r="24" spans="1:6" s="2" customFormat="1" x14ac:dyDescent="0.2">
      <c r="A24" s="117"/>
      <c r="B24" s="118">
        <v>88</v>
      </c>
      <c r="C24" s="119"/>
      <c r="D24" s="119" t="s">
        <v>134</v>
      </c>
      <c r="E24" s="120"/>
      <c r="F24" s="1"/>
    </row>
    <row r="25" spans="1:6" s="2" customFormat="1" x14ac:dyDescent="0.2">
      <c r="A25" s="117">
        <v>44805</v>
      </c>
      <c r="B25" s="118">
        <v>20.7</v>
      </c>
      <c r="C25" s="119" t="s">
        <v>135</v>
      </c>
      <c r="D25" s="119" t="s">
        <v>132</v>
      </c>
      <c r="E25" s="120" t="s">
        <v>131</v>
      </c>
      <c r="F25" s="1"/>
    </row>
    <row r="26" spans="1:6" s="2" customFormat="1" x14ac:dyDescent="0.2">
      <c r="A26" s="117"/>
      <c r="B26" s="118">
        <v>299.42</v>
      </c>
      <c r="C26" s="119"/>
      <c r="D26" s="119" t="s">
        <v>136</v>
      </c>
      <c r="E26" s="120"/>
      <c r="F26" s="1"/>
    </row>
    <row r="27" spans="1:6" s="2" customFormat="1" x14ac:dyDescent="0.2">
      <c r="A27" s="117"/>
      <c r="B27" s="118">
        <v>12.09</v>
      </c>
      <c r="C27" s="119"/>
      <c r="D27" s="119" t="s">
        <v>133</v>
      </c>
      <c r="E27" s="120"/>
      <c r="F27" s="1"/>
    </row>
    <row r="28" spans="1:6" s="2" customFormat="1" x14ac:dyDescent="0.2">
      <c r="A28" s="117"/>
      <c r="B28" s="118">
        <v>138.26</v>
      </c>
      <c r="C28" s="119"/>
      <c r="D28" s="119" t="s">
        <v>130</v>
      </c>
      <c r="E28" s="120"/>
      <c r="F28" s="1"/>
    </row>
    <row r="29" spans="1:6" s="2" customFormat="1" x14ac:dyDescent="0.2">
      <c r="A29" s="117"/>
      <c r="B29" s="118">
        <v>237.81</v>
      </c>
      <c r="C29" s="119"/>
      <c r="D29" s="119" t="s">
        <v>137</v>
      </c>
      <c r="E29" s="120"/>
      <c r="F29" s="1"/>
    </row>
    <row r="30" spans="1:6" s="2" customFormat="1" x14ac:dyDescent="0.2">
      <c r="A30" s="117">
        <v>44846</v>
      </c>
      <c r="B30" s="118">
        <v>363.52</v>
      </c>
      <c r="C30" s="119" t="s">
        <v>138</v>
      </c>
      <c r="D30" s="119" t="s">
        <v>136</v>
      </c>
      <c r="E30" s="120" t="s">
        <v>131</v>
      </c>
      <c r="F30" s="1"/>
    </row>
    <row r="31" spans="1:6" s="2" customFormat="1" x14ac:dyDescent="0.2">
      <c r="A31" s="117"/>
      <c r="B31" s="118">
        <v>20.7</v>
      </c>
      <c r="C31" s="119"/>
      <c r="D31" s="119" t="s">
        <v>132</v>
      </c>
      <c r="E31" s="120"/>
      <c r="F31" s="1"/>
    </row>
    <row r="32" spans="1:6" s="2" customFormat="1" x14ac:dyDescent="0.2">
      <c r="A32" s="117"/>
      <c r="B32" s="118">
        <v>135.65</v>
      </c>
      <c r="C32" s="119"/>
      <c r="D32" s="119" t="s">
        <v>130</v>
      </c>
      <c r="E32" s="120"/>
      <c r="F32" s="1"/>
    </row>
    <row r="33" spans="1:6" s="2" customFormat="1" x14ac:dyDescent="0.2">
      <c r="A33" s="117"/>
      <c r="B33" s="118">
        <v>104.18</v>
      </c>
      <c r="C33" s="119"/>
      <c r="D33" s="119" t="s">
        <v>137</v>
      </c>
      <c r="E33" s="120"/>
      <c r="F33" s="1"/>
    </row>
    <row r="34" spans="1:6" s="2" customFormat="1" x14ac:dyDescent="0.2">
      <c r="A34" s="117">
        <v>44862</v>
      </c>
      <c r="B34" s="118">
        <v>5.85</v>
      </c>
      <c r="C34" s="119" t="s">
        <v>139</v>
      </c>
      <c r="D34" s="119" t="s">
        <v>132</v>
      </c>
      <c r="E34" s="120" t="s">
        <v>131</v>
      </c>
      <c r="F34" s="1"/>
    </row>
    <row r="35" spans="1:6" s="2" customFormat="1" x14ac:dyDescent="0.2">
      <c r="A35" s="117"/>
      <c r="B35" s="118">
        <v>527.15</v>
      </c>
      <c r="C35" s="119"/>
      <c r="D35" s="119" t="s">
        <v>136</v>
      </c>
      <c r="E35" s="120"/>
      <c r="F35" s="1"/>
    </row>
    <row r="36" spans="1:6" s="2" customFormat="1" x14ac:dyDescent="0.2">
      <c r="A36" s="117"/>
      <c r="B36" s="118">
        <v>24.09</v>
      </c>
      <c r="C36" s="119"/>
      <c r="D36" s="119" t="s">
        <v>133</v>
      </c>
      <c r="E36" s="120"/>
      <c r="F36" s="1"/>
    </row>
    <row r="37" spans="1:6" s="2" customFormat="1" x14ac:dyDescent="0.2">
      <c r="A37" s="117"/>
      <c r="B37" s="118">
        <v>135.16999999999999</v>
      </c>
      <c r="C37" s="119"/>
      <c r="D37" s="119" t="s">
        <v>137</v>
      </c>
      <c r="E37" s="120"/>
      <c r="F37" s="1"/>
    </row>
    <row r="38" spans="1:6" s="2" customFormat="1" x14ac:dyDescent="0.2">
      <c r="A38" s="117">
        <v>44890</v>
      </c>
      <c r="B38" s="118">
        <v>396.41</v>
      </c>
      <c r="C38" s="119" t="s">
        <v>140</v>
      </c>
      <c r="D38" s="119" t="s">
        <v>136</v>
      </c>
      <c r="E38" s="120" t="s">
        <v>131</v>
      </c>
      <c r="F38" s="1"/>
    </row>
    <row r="39" spans="1:6" s="2" customFormat="1" x14ac:dyDescent="0.2">
      <c r="A39" s="117"/>
      <c r="B39" s="118">
        <v>14.85</v>
      </c>
      <c r="C39" s="119"/>
      <c r="D39" s="119" t="s">
        <v>132</v>
      </c>
      <c r="E39" s="120"/>
      <c r="F39" s="1"/>
    </row>
    <row r="40" spans="1:6" s="2" customFormat="1" x14ac:dyDescent="0.2">
      <c r="A40" s="117"/>
      <c r="B40" s="118">
        <v>521.74</v>
      </c>
      <c r="C40" s="119"/>
      <c r="D40" s="119" t="s">
        <v>141</v>
      </c>
      <c r="E40" s="120"/>
      <c r="F40" s="1"/>
    </row>
    <row r="41" spans="1:6" s="2" customFormat="1" x14ac:dyDescent="0.2">
      <c r="A41" s="117">
        <v>44896</v>
      </c>
      <c r="B41" s="118">
        <v>431</v>
      </c>
      <c r="C41" s="119" t="s">
        <v>142</v>
      </c>
      <c r="D41" s="119" t="s">
        <v>136</v>
      </c>
      <c r="E41" s="120" t="s">
        <v>131</v>
      </c>
      <c r="F41" s="1"/>
    </row>
    <row r="42" spans="1:6" s="2" customFormat="1" x14ac:dyDescent="0.2">
      <c r="A42" s="117"/>
      <c r="B42" s="118">
        <v>14.85</v>
      </c>
      <c r="C42" s="119"/>
      <c r="D42" s="119" t="s">
        <v>132</v>
      </c>
      <c r="E42" s="120"/>
      <c r="F42" s="1"/>
    </row>
    <row r="43" spans="1:6" s="2" customFormat="1" x14ac:dyDescent="0.2">
      <c r="A43" s="117"/>
      <c r="B43" s="118">
        <v>134.78</v>
      </c>
      <c r="C43" s="119"/>
      <c r="D43" s="119" t="s">
        <v>130</v>
      </c>
      <c r="E43" s="120"/>
      <c r="F43" s="1"/>
    </row>
    <row r="44" spans="1:6" s="2" customFormat="1" x14ac:dyDescent="0.2">
      <c r="A44" s="117"/>
      <c r="B44" s="118">
        <v>86.25</v>
      </c>
      <c r="C44" s="119"/>
      <c r="D44" s="119" t="s">
        <v>137</v>
      </c>
      <c r="E44" s="120"/>
      <c r="F44" s="1"/>
    </row>
    <row r="45" spans="1:6" s="2" customFormat="1" x14ac:dyDescent="0.2">
      <c r="A45" s="117">
        <v>45008</v>
      </c>
      <c r="B45" s="118">
        <v>438.67</v>
      </c>
      <c r="C45" s="119" t="s">
        <v>143</v>
      </c>
      <c r="D45" s="119" t="s">
        <v>136</v>
      </c>
      <c r="E45" s="120" t="s">
        <v>131</v>
      </c>
      <c r="F45" s="1"/>
    </row>
    <row r="46" spans="1:6" s="2" customFormat="1" x14ac:dyDescent="0.2">
      <c r="A46" s="117"/>
      <c r="B46" s="118">
        <v>25.93</v>
      </c>
      <c r="C46" s="119"/>
      <c r="D46" s="119" t="s">
        <v>132</v>
      </c>
      <c r="E46" s="120"/>
      <c r="F46" s="1"/>
    </row>
    <row r="47" spans="1:6" s="2" customFormat="1" x14ac:dyDescent="0.2">
      <c r="A47" s="117"/>
      <c r="B47" s="118">
        <v>17.829999999999998</v>
      </c>
      <c r="C47" s="119"/>
      <c r="D47" s="119" t="s">
        <v>133</v>
      </c>
      <c r="E47" s="120"/>
      <c r="F47" s="1"/>
    </row>
    <row r="48" spans="1:6" s="2" customFormat="1" x14ac:dyDescent="0.2">
      <c r="A48" s="117"/>
      <c r="B48" s="118">
        <v>164.23</v>
      </c>
      <c r="C48" s="119"/>
      <c r="D48" s="119" t="s">
        <v>144</v>
      </c>
      <c r="E48" s="120"/>
      <c r="F48" s="1"/>
    </row>
    <row r="49" spans="1:6" s="2" customFormat="1" x14ac:dyDescent="0.2">
      <c r="A49" s="117"/>
      <c r="B49" s="118">
        <v>173.04</v>
      </c>
      <c r="C49" s="119"/>
      <c r="D49" s="119" t="s">
        <v>130</v>
      </c>
      <c r="E49" s="120"/>
      <c r="F49" s="1"/>
    </row>
    <row r="50" spans="1:6" s="2" customFormat="1" x14ac:dyDescent="0.2">
      <c r="A50" s="117">
        <v>45048</v>
      </c>
      <c r="B50" s="118">
        <v>16.63</v>
      </c>
      <c r="C50" s="119" t="s">
        <v>145</v>
      </c>
      <c r="D50" s="119" t="s">
        <v>132</v>
      </c>
      <c r="E50" s="120" t="s">
        <v>131</v>
      </c>
      <c r="F50" s="1"/>
    </row>
    <row r="51" spans="1:6" s="2" customFormat="1" x14ac:dyDescent="0.2">
      <c r="A51" s="117"/>
      <c r="B51" s="118">
        <v>343.39</v>
      </c>
      <c r="C51" s="119"/>
      <c r="D51" s="119" t="s">
        <v>136</v>
      </c>
      <c r="E51" s="120"/>
      <c r="F51" s="1"/>
    </row>
    <row r="52" spans="1:6" s="2" customFormat="1" x14ac:dyDescent="0.2">
      <c r="A52" s="117"/>
      <c r="B52" s="118">
        <v>25.48</v>
      </c>
      <c r="C52" s="119"/>
      <c r="D52" s="119" t="s">
        <v>133</v>
      </c>
      <c r="E52" s="120"/>
      <c r="F52" s="1"/>
    </row>
    <row r="53" spans="1:6" s="2" customFormat="1" x14ac:dyDescent="0.2">
      <c r="A53" s="117"/>
      <c r="B53" s="118">
        <v>155.65</v>
      </c>
      <c r="C53" s="119"/>
      <c r="D53" s="119" t="s">
        <v>130</v>
      </c>
      <c r="E53" s="120"/>
      <c r="F53" s="1"/>
    </row>
    <row r="54" spans="1:6" s="2" customFormat="1" x14ac:dyDescent="0.2">
      <c r="A54" s="117">
        <v>45077</v>
      </c>
      <c r="B54" s="118">
        <v>351.71</v>
      </c>
      <c r="C54" s="119" t="s">
        <v>146</v>
      </c>
      <c r="D54" s="119" t="s">
        <v>136</v>
      </c>
      <c r="E54" s="120" t="s">
        <v>131</v>
      </c>
      <c r="F54" s="1"/>
    </row>
    <row r="55" spans="1:6" s="2" customFormat="1" x14ac:dyDescent="0.2">
      <c r="A55" s="117"/>
      <c r="B55" s="118">
        <v>16.63</v>
      </c>
      <c r="C55" s="119"/>
      <c r="D55" s="119" t="s">
        <v>132</v>
      </c>
      <c r="E55" s="120"/>
      <c r="F55" s="1"/>
    </row>
    <row r="56" spans="1:6" s="2" customFormat="1" x14ac:dyDescent="0.2">
      <c r="A56" s="117"/>
      <c r="B56" s="118">
        <v>251.43</v>
      </c>
      <c r="C56" s="119"/>
      <c r="D56" s="119" t="s">
        <v>137</v>
      </c>
      <c r="E56" s="120"/>
      <c r="F56" s="1"/>
    </row>
    <row r="57" spans="1:6" s="2" customFormat="1" x14ac:dyDescent="0.2">
      <c r="A57" s="117"/>
      <c r="B57" s="118">
        <v>34.28</v>
      </c>
      <c r="C57" s="119"/>
      <c r="D57" s="119" t="s">
        <v>133</v>
      </c>
      <c r="E57" s="120"/>
      <c r="F57" s="1"/>
    </row>
    <row r="58" spans="1:6" s="2" customFormat="1" x14ac:dyDescent="0.2">
      <c r="A58" s="117"/>
      <c r="B58" s="118">
        <v>296.52</v>
      </c>
      <c r="C58" s="119"/>
      <c r="D58" s="119" t="s">
        <v>147</v>
      </c>
      <c r="E58" s="120"/>
      <c r="F58" s="1"/>
    </row>
    <row r="59" spans="1:6" s="2" customFormat="1" hidden="1" x14ac:dyDescent="0.2">
      <c r="A59" s="108"/>
      <c r="B59" s="109"/>
      <c r="C59" s="110"/>
      <c r="D59" s="110"/>
      <c r="E59" s="111"/>
      <c r="F59" s="1"/>
    </row>
    <row r="60" spans="1:6" ht="19.5" customHeight="1" x14ac:dyDescent="0.2">
      <c r="A60" s="71" t="s">
        <v>148</v>
      </c>
      <c r="B60" s="72">
        <f>SUM(B21:B59)</f>
        <v>6216.2800000000007</v>
      </c>
      <c r="C60" s="128" t="str">
        <f>IF(SUBTOTAL(3,B21:B59)=SUBTOTAL(103,B21:B59),'Summary and sign-off'!$A$48,'Summary and sign-off'!$A$49)</f>
        <v>Check - there are no hidden rows with data</v>
      </c>
      <c r="D60" s="140" t="str">
        <f>IF('Summary and sign-off'!F56='Summary and sign-off'!F54,'Summary and sign-off'!A51,'Summary and sign-off'!A50)</f>
        <v>Check - each entry provides sufficient information</v>
      </c>
      <c r="E60" s="140"/>
      <c r="F60" s="17"/>
    </row>
    <row r="61" spans="1:6" ht="10.5" customHeight="1" x14ac:dyDescent="0.2">
      <c r="A61" s="17"/>
      <c r="B61" s="19"/>
      <c r="C61" s="17"/>
      <c r="D61" s="17"/>
      <c r="E61" s="17"/>
      <c r="F61" s="17"/>
    </row>
    <row r="62" spans="1:6" ht="24.75" customHeight="1" x14ac:dyDescent="0.2">
      <c r="A62" s="142" t="s">
        <v>149</v>
      </c>
      <c r="B62" s="142"/>
      <c r="C62" s="142"/>
      <c r="D62" s="142"/>
      <c r="E62" s="142"/>
      <c r="F62" s="17"/>
    </row>
    <row r="63" spans="1:6" ht="27" customHeight="1" x14ac:dyDescent="0.2">
      <c r="A63" s="24" t="s">
        <v>121</v>
      </c>
      <c r="B63" s="24" t="s">
        <v>65</v>
      </c>
      <c r="C63" s="24" t="s">
        <v>150</v>
      </c>
      <c r="D63" s="24" t="s">
        <v>151</v>
      </c>
      <c r="E63" s="24" t="s">
        <v>125</v>
      </c>
      <c r="F63" s="28"/>
    </row>
    <row r="64" spans="1:6" s="2" customFormat="1" x14ac:dyDescent="0.2">
      <c r="A64" s="117">
        <v>44861</v>
      </c>
      <c r="B64" s="118">
        <v>18.170000000000002</v>
      </c>
      <c r="C64" s="119" t="s">
        <v>152</v>
      </c>
      <c r="D64" s="119" t="s">
        <v>134</v>
      </c>
      <c r="E64" s="120" t="s">
        <v>153</v>
      </c>
      <c r="F64" s="1"/>
    </row>
    <row r="65" spans="1:6" s="2" customFormat="1" x14ac:dyDescent="0.2">
      <c r="A65" s="117">
        <v>45069</v>
      </c>
      <c r="B65" s="118">
        <v>65.53</v>
      </c>
      <c r="C65" s="119" t="s">
        <v>154</v>
      </c>
      <c r="D65" s="119" t="s">
        <v>137</v>
      </c>
      <c r="E65" s="120" t="s">
        <v>153</v>
      </c>
      <c r="F65" s="1"/>
    </row>
    <row r="66" spans="1:6" s="2" customFormat="1" hidden="1" x14ac:dyDescent="0.2">
      <c r="A66" s="94"/>
      <c r="B66" s="95"/>
      <c r="C66" s="96"/>
      <c r="D66" s="96"/>
      <c r="E66" s="97"/>
      <c r="F66" s="1"/>
    </row>
    <row r="67" spans="1:6" ht="19.5" customHeight="1" x14ac:dyDescent="0.2">
      <c r="A67" s="71" t="s">
        <v>155</v>
      </c>
      <c r="B67" s="72">
        <f>SUM(B64:B66)</f>
        <v>83.7</v>
      </c>
      <c r="C67" s="128" t="str">
        <f>IF(SUBTOTAL(3,B64:B66)=SUBTOTAL(103,B64:B66),'Summary and sign-off'!$A$48,'Summary and sign-off'!$A$49)</f>
        <v>Check - there are no hidden rows with data</v>
      </c>
      <c r="D67" s="140" t="str">
        <f>IF('Summary and sign-off'!F57='Summary and sign-off'!F54,'Summary and sign-off'!A51,'Summary and sign-off'!A50)</f>
        <v>Check - each entry provides sufficient information</v>
      </c>
      <c r="E67" s="140"/>
      <c r="F67" s="17"/>
    </row>
    <row r="68" spans="1:6" ht="10.5" customHeight="1" x14ac:dyDescent="0.2">
      <c r="A68" s="17"/>
      <c r="B68" s="57"/>
      <c r="C68" s="19"/>
      <c r="D68" s="17"/>
      <c r="E68" s="17"/>
      <c r="F68" s="17"/>
    </row>
    <row r="69" spans="1:6" ht="34.5" customHeight="1" x14ac:dyDescent="0.2">
      <c r="A69" s="31" t="s">
        <v>156</v>
      </c>
      <c r="B69" s="58">
        <f>B17+B60+B67</f>
        <v>6299.9800000000005</v>
      </c>
      <c r="C69" s="32"/>
      <c r="D69" s="32"/>
      <c r="E69" s="32"/>
      <c r="F69" s="17"/>
    </row>
    <row r="70" spans="1:6" x14ac:dyDescent="0.2">
      <c r="A70" s="17"/>
      <c r="B70" s="19"/>
      <c r="C70" s="17"/>
      <c r="D70" s="17"/>
      <c r="E70" s="17"/>
      <c r="F70" s="17"/>
    </row>
    <row r="71" spans="1:6" x14ac:dyDescent="0.2">
      <c r="A71" s="18" t="s">
        <v>76</v>
      </c>
      <c r="B71" s="19"/>
      <c r="C71" s="17"/>
      <c r="D71" s="17"/>
      <c r="E71" s="17"/>
      <c r="F71" s="17"/>
    </row>
    <row r="72" spans="1:6" ht="12.6" customHeight="1" x14ac:dyDescent="0.2">
      <c r="A72" s="20" t="s">
        <v>157</v>
      </c>
      <c r="F72" s="17"/>
    </row>
    <row r="73" spans="1:6" ht="12.95" customHeight="1" x14ac:dyDescent="0.2">
      <c r="A73" s="20" t="s">
        <v>158</v>
      </c>
      <c r="B73" s="17"/>
      <c r="D73" s="17"/>
      <c r="F73" s="17"/>
    </row>
    <row r="74" spans="1:6" x14ac:dyDescent="0.2">
      <c r="A74" s="20" t="s">
        <v>159</v>
      </c>
      <c r="F74" s="17"/>
    </row>
    <row r="75" spans="1:6" x14ac:dyDescent="0.2">
      <c r="A75" s="20" t="s">
        <v>82</v>
      </c>
      <c r="B75" s="19"/>
      <c r="C75" s="17"/>
      <c r="D75" s="17"/>
      <c r="E75" s="17"/>
      <c r="F75" s="17"/>
    </row>
    <row r="76" spans="1:6" ht="12.95" customHeight="1" x14ac:dyDescent="0.2">
      <c r="A76" s="20" t="s">
        <v>160</v>
      </c>
      <c r="B76" s="17"/>
      <c r="D76" s="17"/>
      <c r="F76" s="17"/>
    </row>
    <row r="77" spans="1:6" x14ac:dyDescent="0.2">
      <c r="A77" s="20" t="s">
        <v>161</v>
      </c>
      <c r="F77" s="17"/>
    </row>
    <row r="78" spans="1:6" x14ac:dyDescent="0.2">
      <c r="A78" s="20" t="s">
        <v>162</v>
      </c>
      <c r="B78" s="20"/>
      <c r="C78" s="20"/>
      <c r="D78" s="20"/>
      <c r="F78" s="17"/>
    </row>
    <row r="79" spans="1:6" x14ac:dyDescent="0.2">
      <c r="A79" s="26"/>
      <c r="B79" s="17"/>
      <c r="C79" s="17"/>
      <c r="D79" s="17"/>
      <c r="E79" s="17"/>
      <c r="F79" s="17"/>
    </row>
    <row r="80" spans="1:6" hidden="1" x14ac:dyDescent="0.2">
      <c r="A80" s="26"/>
      <c r="B80" s="17"/>
      <c r="C80" s="17"/>
      <c r="D80" s="17"/>
      <c r="E80" s="17"/>
      <c r="F80" s="17"/>
    </row>
    <row r="81" spans="1:6" x14ac:dyDescent="0.2"/>
    <row r="84" spans="1:6" x14ac:dyDescent="0.2"/>
    <row r="85" spans="1:6" ht="12.75" hidden="1" customHeight="1" x14ac:dyDescent="0.2"/>
    <row r="86" spans="1:6" x14ac:dyDescent="0.2"/>
    <row r="87" spans="1:6" x14ac:dyDescent="0.2"/>
    <row r="88" spans="1:6" hidden="1" x14ac:dyDescent="0.2">
      <c r="A88" s="26"/>
      <c r="B88" s="17"/>
      <c r="C88" s="17"/>
      <c r="D88" s="17"/>
      <c r="E88" s="17"/>
      <c r="F88" s="17"/>
    </row>
    <row r="89" spans="1:6" hidden="1" x14ac:dyDescent="0.2">
      <c r="A89" s="26"/>
      <c r="B89" s="17"/>
      <c r="C89" s="17"/>
      <c r="D89" s="17"/>
      <c r="E89" s="17"/>
      <c r="F89" s="17"/>
    </row>
    <row r="90" spans="1:6" hidden="1" x14ac:dyDescent="0.2">
      <c r="A90" s="26"/>
      <c r="B90" s="17"/>
      <c r="C90" s="17"/>
      <c r="D90" s="17"/>
      <c r="E90" s="17"/>
      <c r="F90" s="17"/>
    </row>
    <row r="91" spans="1:6" hidden="1" x14ac:dyDescent="0.2">
      <c r="A91" s="26"/>
      <c r="B91" s="17"/>
      <c r="C91" s="17"/>
      <c r="D91" s="17"/>
      <c r="E91" s="17"/>
      <c r="F91" s="17"/>
    </row>
    <row r="92" spans="1:6" hidden="1" x14ac:dyDescent="0.2">
      <c r="A92" s="26"/>
      <c r="B92" s="17"/>
      <c r="C92" s="17"/>
      <c r="D92" s="17"/>
      <c r="E92" s="17"/>
      <c r="F92" s="17"/>
    </row>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sheet="1" formatCells="0" formatRows="0" insertColumns="0" insertRows="0" deleteRows="0"/>
  <mergeCells count="15">
    <mergeCell ref="B7:E7"/>
    <mergeCell ref="B5:E5"/>
    <mergeCell ref="D67:E67"/>
    <mergeCell ref="A1:E1"/>
    <mergeCell ref="A19:E19"/>
    <mergeCell ref="A62:E62"/>
    <mergeCell ref="B2:E2"/>
    <mergeCell ref="B3:E3"/>
    <mergeCell ref="B4:E4"/>
    <mergeCell ref="A8:E8"/>
    <mergeCell ref="A9:E9"/>
    <mergeCell ref="B6:E6"/>
    <mergeCell ref="D17:E17"/>
    <mergeCell ref="D60:E6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 A16 A64 A66 A5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3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6:A29 A13 A15 A22:A24 A25 A30 A31:A40 A41 A42:A58 A6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B21:B59 B64:B66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112</v>
      </c>
      <c r="B1" s="141"/>
      <c r="C1" s="141"/>
      <c r="D1" s="141"/>
      <c r="E1" s="141"/>
    </row>
    <row r="2" spans="1:6" ht="21" customHeight="1" x14ac:dyDescent="0.2">
      <c r="A2" s="3" t="s">
        <v>113</v>
      </c>
      <c r="B2" s="139" t="str">
        <f>'Summary and sign-off'!B2:F2</f>
        <v>Te Tumu Whakaata Taonga | New Zealand Film Commission</v>
      </c>
      <c r="C2" s="139"/>
      <c r="D2" s="139"/>
      <c r="E2" s="139"/>
    </row>
    <row r="3" spans="1:6" ht="31.5" x14ac:dyDescent="0.2">
      <c r="A3" s="3" t="s">
        <v>114</v>
      </c>
      <c r="B3" s="139" t="str">
        <f>'Summary and sign-off'!B3:F3</f>
        <v>Mladen Ivancic</v>
      </c>
      <c r="C3" s="139"/>
      <c r="D3" s="139"/>
      <c r="E3" s="139"/>
    </row>
    <row r="4" spans="1:6" ht="21" customHeight="1" x14ac:dyDescent="0.2">
      <c r="A4" s="3" t="s">
        <v>115</v>
      </c>
      <c r="B4" s="139">
        <f>'Summary and sign-off'!B4:F4</f>
        <v>44743</v>
      </c>
      <c r="C4" s="139"/>
      <c r="D4" s="139"/>
      <c r="E4" s="139"/>
    </row>
    <row r="5" spans="1:6" ht="21" customHeight="1" x14ac:dyDescent="0.2">
      <c r="A5" s="3" t="s">
        <v>116</v>
      </c>
      <c r="B5" s="139">
        <f>'Summary and sign-off'!B5:F5</f>
        <v>45095</v>
      </c>
      <c r="C5" s="139"/>
      <c r="D5" s="139"/>
      <c r="E5" s="139"/>
    </row>
    <row r="6" spans="1:6" ht="21" customHeight="1" x14ac:dyDescent="0.2">
      <c r="A6" s="3" t="s">
        <v>117</v>
      </c>
      <c r="B6" s="134" t="s">
        <v>84</v>
      </c>
      <c r="C6" s="134"/>
      <c r="D6" s="134"/>
      <c r="E6" s="134"/>
    </row>
    <row r="7" spans="1:6" ht="21" customHeight="1" x14ac:dyDescent="0.2">
      <c r="A7" s="3" t="s">
        <v>58</v>
      </c>
      <c r="B7" s="134" t="s">
        <v>86</v>
      </c>
      <c r="C7" s="134"/>
      <c r="D7" s="134"/>
      <c r="E7" s="134"/>
    </row>
    <row r="8" spans="1:6" ht="35.25" customHeight="1" x14ac:dyDescent="0.25">
      <c r="A8" s="150" t="s">
        <v>163</v>
      </c>
      <c r="B8" s="150"/>
      <c r="C8" s="151"/>
      <c r="D8" s="151"/>
      <c r="E8" s="151"/>
      <c r="F8" s="27"/>
    </row>
    <row r="9" spans="1:6" ht="35.25" customHeight="1" x14ac:dyDescent="0.25">
      <c r="A9" s="148" t="s">
        <v>164</v>
      </c>
      <c r="B9" s="149"/>
      <c r="C9" s="149"/>
      <c r="D9" s="149"/>
      <c r="E9" s="149"/>
      <c r="F9" s="27"/>
    </row>
    <row r="10" spans="1:6" ht="27" customHeight="1" x14ac:dyDescent="0.2">
      <c r="A10" s="24" t="s">
        <v>165</v>
      </c>
      <c r="B10" s="24" t="s">
        <v>65</v>
      </c>
      <c r="C10" s="24" t="s">
        <v>166</v>
      </c>
      <c r="D10" s="24" t="s">
        <v>167</v>
      </c>
      <c r="E10" s="24" t="s">
        <v>125</v>
      </c>
      <c r="F10" s="20"/>
    </row>
    <row r="11" spans="1:6" s="2" customFormat="1" x14ac:dyDescent="0.2">
      <c r="A11" s="121">
        <v>45001</v>
      </c>
      <c r="B11" s="118">
        <v>61.94</v>
      </c>
      <c r="C11" s="122" t="s">
        <v>168</v>
      </c>
      <c r="D11" s="122" t="s">
        <v>169</v>
      </c>
      <c r="E11" s="123" t="s">
        <v>153</v>
      </c>
    </row>
    <row r="12" spans="1:6" s="2" customFormat="1" x14ac:dyDescent="0.2">
      <c r="A12" s="117">
        <v>45019</v>
      </c>
      <c r="B12" s="118">
        <v>39.22</v>
      </c>
      <c r="C12" s="122" t="s">
        <v>170</v>
      </c>
      <c r="D12" s="122" t="s">
        <v>171</v>
      </c>
      <c r="E12" s="123" t="s">
        <v>153</v>
      </c>
    </row>
    <row r="13" spans="1:6" s="2" customFormat="1" x14ac:dyDescent="0.2">
      <c r="A13" s="117">
        <v>45078</v>
      </c>
      <c r="B13" s="118">
        <v>14.96</v>
      </c>
      <c r="C13" s="122" t="s">
        <v>172</v>
      </c>
      <c r="D13" s="122" t="s">
        <v>173</v>
      </c>
      <c r="E13" s="123" t="s">
        <v>131</v>
      </c>
    </row>
    <row r="14" spans="1:6" s="2" customFormat="1" ht="11.25" hidden="1" customHeight="1" x14ac:dyDescent="0.2">
      <c r="A14" s="98"/>
      <c r="B14" s="95"/>
      <c r="C14" s="99"/>
      <c r="D14" s="99"/>
      <c r="E14" s="100"/>
    </row>
    <row r="15" spans="1:6" ht="34.5" customHeight="1" x14ac:dyDescent="0.2">
      <c r="A15" s="53" t="s">
        <v>174</v>
      </c>
      <c r="B15" s="62">
        <f>SUM(B11:B14)</f>
        <v>116.12</v>
      </c>
      <c r="C15" s="70" t="str">
        <f>IF(SUBTOTAL(3,B11:B14)=SUBTOTAL(103,B11:B14),'Summary and sign-off'!$A$48,'Summary and sign-off'!$A$49)</f>
        <v>Check - there are no hidden rows with data</v>
      </c>
      <c r="D15" s="140" t="str">
        <f>IF('Summary and sign-off'!F58='Summary and sign-off'!F54,'Summary and sign-off'!A51,'Summary and sign-off'!A50)</f>
        <v>Check - each entry provides sufficient information</v>
      </c>
      <c r="E15" s="140"/>
      <c r="F15" s="2"/>
    </row>
    <row r="16" spans="1:6" x14ac:dyDescent="0.2">
      <c r="A16" s="18"/>
      <c r="B16" s="17"/>
      <c r="C16" s="17"/>
      <c r="D16" s="17"/>
      <c r="E16" s="17"/>
    </row>
    <row r="17" spans="1:6" x14ac:dyDescent="0.2">
      <c r="A17" s="18" t="s">
        <v>76</v>
      </c>
      <c r="B17" s="19"/>
      <c r="C17" s="17"/>
      <c r="D17" s="17"/>
      <c r="E17" s="17"/>
    </row>
    <row r="18" spans="1:6" ht="12.75" customHeight="1" x14ac:dyDescent="0.2">
      <c r="A18" s="20" t="s">
        <v>175</v>
      </c>
      <c r="B18" s="20"/>
      <c r="C18" s="20"/>
      <c r="D18" s="20"/>
      <c r="E18" s="20"/>
    </row>
    <row r="19" spans="1:6" x14ac:dyDescent="0.2">
      <c r="A19" s="20" t="s">
        <v>176</v>
      </c>
      <c r="B19" s="20"/>
      <c r="C19" s="28"/>
      <c r="D19" s="28"/>
      <c r="E19" s="28"/>
    </row>
    <row r="20" spans="1:6" x14ac:dyDescent="0.2">
      <c r="A20" s="20" t="s">
        <v>82</v>
      </c>
      <c r="B20" s="19"/>
      <c r="C20" s="17"/>
      <c r="D20" s="17"/>
      <c r="E20" s="17"/>
      <c r="F20" s="17"/>
    </row>
    <row r="21" spans="1:6" x14ac:dyDescent="0.2">
      <c r="A21" s="20" t="s">
        <v>177</v>
      </c>
      <c r="B21" s="20"/>
      <c r="C21" s="28"/>
      <c r="D21" s="28"/>
      <c r="E21" s="28"/>
    </row>
    <row r="22" spans="1:6" ht="12.75" customHeight="1" x14ac:dyDescent="0.2">
      <c r="A22" s="20" t="s">
        <v>178</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112</v>
      </c>
      <c r="B1" s="141"/>
      <c r="C1" s="141"/>
      <c r="D1" s="141"/>
      <c r="E1" s="141"/>
    </row>
    <row r="2" spans="1:6" ht="21" customHeight="1" x14ac:dyDescent="0.2">
      <c r="A2" s="3" t="s">
        <v>113</v>
      </c>
      <c r="B2" s="139" t="str">
        <f>'Summary and sign-off'!B2:F2</f>
        <v>Te Tumu Whakaata Taonga | New Zealand Film Commission</v>
      </c>
      <c r="C2" s="139"/>
      <c r="D2" s="139"/>
      <c r="E2" s="139"/>
    </row>
    <row r="3" spans="1:6" ht="31.5" x14ac:dyDescent="0.2">
      <c r="A3" s="3" t="s">
        <v>179</v>
      </c>
      <c r="B3" s="139" t="str">
        <f>'Summary and sign-off'!B3:F3</f>
        <v>Mladen Ivancic</v>
      </c>
      <c r="C3" s="139"/>
      <c r="D3" s="139"/>
      <c r="E3" s="139"/>
    </row>
    <row r="4" spans="1:6" ht="21" customHeight="1" x14ac:dyDescent="0.2">
      <c r="A4" s="3" t="s">
        <v>115</v>
      </c>
      <c r="B4" s="139">
        <f>'Summary and sign-off'!B4:F4</f>
        <v>44743</v>
      </c>
      <c r="C4" s="139"/>
      <c r="D4" s="139"/>
      <c r="E4" s="139"/>
    </row>
    <row r="5" spans="1:6" ht="21" customHeight="1" x14ac:dyDescent="0.2">
      <c r="A5" s="3" t="s">
        <v>116</v>
      </c>
      <c r="B5" s="139">
        <f>'Summary and sign-off'!B5:F5</f>
        <v>45095</v>
      </c>
      <c r="C5" s="139"/>
      <c r="D5" s="139"/>
      <c r="E5" s="139"/>
    </row>
    <row r="6" spans="1:6" ht="21" customHeight="1" x14ac:dyDescent="0.2">
      <c r="A6" s="3" t="s">
        <v>117</v>
      </c>
      <c r="B6" s="134" t="s">
        <v>84</v>
      </c>
      <c r="C6" s="134"/>
      <c r="D6" s="134"/>
      <c r="E6" s="134"/>
      <c r="F6" s="23"/>
    </row>
    <row r="7" spans="1:6" ht="21" customHeight="1" x14ac:dyDescent="0.2">
      <c r="A7" s="3" t="s">
        <v>58</v>
      </c>
      <c r="B7" s="134" t="s">
        <v>86</v>
      </c>
      <c r="C7" s="134"/>
      <c r="D7" s="134"/>
      <c r="E7" s="134"/>
      <c r="F7" s="23"/>
    </row>
    <row r="8" spans="1:6" ht="35.25" customHeight="1" x14ac:dyDescent="0.2">
      <c r="A8" s="144" t="s">
        <v>180</v>
      </c>
      <c r="B8" s="144"/>
      <c r="C8" s="151"/>
      <c r="D8" s="151"/>
      <c r="E8" s="151"/>
    </row>
    <row r="9" spans="1:6" ht="35.25" customHeight="1" x14ac:dyDescent="0.2">
      <c r="A9" s="152" t="s">
        <v>181</v>
      </c>
      <c r="B9" s="153"/>
      <c r="C9" s="153"/>
      <c r="D9" s="153"/>
      <c r="E9" s="153"/>
    </row>
    <row r="10" spans="1:6" ht="27" customHeight="1" x14ac:dyDescent="0.2">
      <c r="A10" s="24" t="s">
        <v>121</v>
      </c>
      <c r="B10" s="24" t="s">
        <v>65</v>
      </c>
      <c r="C10" s="24" t="s">
        <v>182</v>
      </c>
      <c r="D10" s="24" t="s">
        <v>183</v>
      </c>
      <c r="E10" s="24" t="s">
        <v>125</v>
      </c>
      <c r="F10" s="20"/>
    </row>
    <row r="11" spans="1:6" s="2" customFormat="1" hidden="1" x14ac:dyDescent="0.2">
      <c r="A11" s="98"/>
      <c r="B11" s="95"/>
      <c r="C11" s="99"/>
      <c r="D11" s="99"/>
      <c r="E11" s="100"/>
    </row>
    <row r="12" spans="1:6" s="2" customFormat="1" x14ac:dyDescent="0.2">
      <c r="A12" s="117"/>
      <c r="B12" s="118"/>
      <c r="C12" s="122" t="s">
        <v>213</v>
      </c>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184</v>
      </c>
      <c r="B25" s="62">
        <f>SUM(B11:B24)</f>
        <v>0</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185</v>
      </c>
      <c r="B27" s="17"/>
      <c r="C27" s="17"/>
      <c r="D27" s="17"/>
      <c r="E27" s="17"/>
    </row>
    <row r="28" spans="1:6" ht="12.6" customHeight="1" x14ac:dyDescent="0.2">
      <c r="A28" s="20" t="s">
        <v>157</v>
      </c>
      <c r="B28" s="17"/>
      <c r="C28" s="17"/>
      <c r="D28" s="17"/>
      <c r="E28" s="17"/>
    </row>
    <row r="29" spans="1:6" x14ac:dyDescent="0.2">
      <c r="A29" s="20" t="s">
        <v>82</v>
      </c>
      <c r="B29" s="19"/>
      <c r="C29" s="17"/>
      <c r="D29" s="17"/>
      <c r="E29" s="17"/>
      <c r="F29" s="17"/>
    </row>
    <row r="30" spans="1:6" x14ac:dyDescent="0.2">
      <c r="A30" s="20" t="s">
        <v>177</v>
      </c>
      <c r="C30" s="17"/>
      <c r="D30" s="17"/>
      <c r="E30" s="17"/>
      <c r="F30" s="17"/>
    </row>
    <row r="31" spans="1:6" ht="12.75" customHeight="1" x14ac:dyDescent="0.2">
      <c r="A31" s="20" t="s">
        <v>178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F29" sqref="F29"/>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186</v>
      </c>
      <c r="B1" s="141"/>
      <c r="C1" s="141"/>
      <c r="D1" s="141"/>
      <c r="E1" s="141"/>
      <c r="F1" s="141"/>
    </row>
    <row r="2" spans="1:6" ht="21" customHeight="1" x14ac:dyDescent="0.2">
      <c r="A2" s="3" t="s">
        <v>113</v>
      </c>
      <c r="B2" s="139" t="str">
        <f>'Summary and sign-off'!B2:F2</f>
        <v>Te Tumu Whakaata Taonga | New Zealand Film Commission</v>
      </c>
      <c r="C2" s="139"/>
      <c r="D2" s="139"/>
      <c r="E2" s="139"/>
      <c r="F2" s="139"/>
    </row>
    <row r="3" spans="1:6" ht="31.5" x14ac:dyDescent="0.2">
      <c r="A3" s="3" t="s">
        <v>114</v>
      </c>
      <c r="B3" s="139" t="str">
        <f>'Summary and sign-off'!B3:F3</f>
        <v>Mladen Ivancic</v>
      </c>
      <c r="C3" s="139"/>
      <c r="D3" s="139"/>
      <c r="E3" s="139"/>
      <c r="F3" s="139"/>
    </row>
    <row r="4" spans="1:6" ht="21" customHeight="1" x14ac:dyDescent="0.2">
      <c r="A4" s="3" t="s">
        <v>115</v>
      </c>
      <c r="B4" s="139">
        <f>'Summary and sign-off'!B4:F4</f>
        <v>44743</v>
      </c>
      <c r="C4" s="139"/>
      <c r="D4" s="139"/>
      <c r="E4" s="139"/>
      <c r="F4" s="139"/>
    </row>
    <row r="5" spans="1:6" ht="21" customHeight="1" x14ac:dyDescent="0.2">
      <c r="A5" s="3" t="s">
        <v>116</v>
      </c>
      <c r="B5" s="139">
        <f>'Summary and sign-off'!B5:F5</f>
        <v>45095</v>
      </c>
      <c r="C5" s="139"/>
      <c r="D5" s="139"/>
      <c r="E5" s="139"/>
      <c r="F5" s="139"/>
    </row>
    <row r="6" spans="1:6" ht="21" customHeight="1" x14ac:dyDescent="0.2">
      <c r="A6" s="3" t="s">
        <v>187</v>
      </c>
      <c r="B6" s="134" t="s">
        <v>83</v>
      </c>
      <c r="C6" s="134"/>
      <c r="D6" s="134"/>
      <c r="E6" s="134"/>
      <c r="F6" s="134"/>
    </row>
    <row r="7" spans="1:6" ht="21" customHeight="1" x14ac:dyDescent="0.2">
      <c r="A7" s="3" t="s">
        <v>58</v>
      </c>
      <c r="B7" s="134" t="s">
        <v>86</v>
      </c>
      <c r="C7" s="134"/>
      <c r="D7" s="134"/>
      <c r="E7" s="134"/>
      <c r="F7" s="134"/>
    </row>
    <row r="8" spans="1:6" ht="36" customHeight="1" x14ac:dyDescent="0.2">
      <c r="A8" s="144" t="s">
        <v>188</v>
      </c>
      <c r="B8" s="144"/>
      <c r="C8" s="144"/>
      <c r="D8" s="144"/>
      <c r="E8" s="144"/>
      <c r="F8" s="144"/>
    </row>
    <row r="9" spans="1:6" ht="36" customHeight="1" x14ac:dyDescent="0.2">
      <c r="A9" s="152" t="s">
        <v>189</v>
      </c>
      <c r="B9" s="153"/>
      <c r="C9" s="153"/>
      <c r="D9" s="153"/>
      <c r="E9" s="153"/>
      <c r="F9" s="153"/>
    </row>
    <row r="10" spans="1:6" ht="39" customHeight="1" x14ac:dyDescent="0.2">
      <c r="A10" s="24" t="s">
        <v>121</v>
      </c>
      <c r="B10" s="112" t="s">
        <v>190</v>
      </c>
      <c r="C10" s="112" t="s">
        <v>191</v>
      </c>
      <c r="D10" s="112" t="s">
        <v>192</v>
      </c>
      <c r="E10" s="112" t="s">
        <v>193</v>
      </c>
      <c r="F10" s="112" t="s">
        <v>194</v>
      </c>
    </row>
    <row r="11" spans="1:6" s="2" customFormat="1" x14ac:dyDescent="0.2">
      <c r="A11" s="117">
        <v>44765</v>
      </c>
      <c r="B11" s="122" t="s">
        <v>195</v>
      </c>
      <c r="C11" s="125" t="s">
        <v>99</v>
      </c>
      <c r="D11" s="132">
        <v>818</v>
      </c>
      <c r="E11" s="126" t="s">
        <v>94</v>
      </c>
      <c r="F11" s="123" t="s">
        <v>210</v>
      </c>
    </row>
    <row r="12" spans="1:6" s="2" customFormat="1" x14ac:dyDescent="0.2">
      <c r="A12" s="117">
        <v>44770</v>
      </c>
      <c r="B12" s="124" t="s">
        <v>196</v>
      </c>
      <c r="C12" s="125" t="s">
        <v>100</v>
      </c>
      <c r="D12" s="124" t="s">
        <v>197</v>
      </c>
      <c r="E12" s="126" t="s">
        <v>94</v>
      </c>
      <c r="F12" s="127"/>
    </row>
    <row r="13" spans="1:6" s="2" customFormat="1" x14ac:dyDescent="0.2">
      <c r="A13" s="117">
        <v>44777</v>
      </c>
      <c r="B13" s="124" t="s">
        <v>198</v>
      </c>
      <c r="C13" s="125" t="s">
        <v>99</v>
      </c>
      <c r="D13" s="124" t="s">
        <v>197</v>
      </c>
      <c r="E13" s="126" t="s">
        <v>94</v>
      </c>
      <c r="F13" s="127"/>
    </row>
    <row r="14" spans="1:6" s="2" customFormat="1" x14ac:dyDescent="0.2">
      <c r="A14" s="117">
        <v>44832</v>
      </c>
      <c r="B14" s="124" t="s">
        <v>199</v>
      </c>
      <c r="C14" s="125" t="s">
        <v>99</v>
      </c>
      <c r="D14" s="124" t="s">
        <v>200</v>
      </c>
      <c r="E14" s="126" t="s">
        <v>94</v>
      </c>
      <c r="F14" s="127"/>
    </row>
    <row r="15" spans="1:6" s="2" customFormat="1" ht="25.5" x14ac:dyDescent="0.2">
      <c r="A15" s="117">
        <v>45070</v>
      </c>
      <c r="B15" s="124" t="s">
        <v>201</v>
      </c>
      <c r="C15" s="125" t="s">
        <v>99</v>
      </c>
      <c r="D15" s="124" t="s">
        <v>202</v>
      </c>
      <c r="E15" s="126" t="s">
        <v>94</v>
      </c>
      <c r="F15" s="127" t="s">
        <v>203</v>
      </c>
    </row>
    <row r="16" spans="1:6" s="2" customFormat="1" hidden="1" x14ac:dyDescent="0.2">
      <c r="A16" s="94"/>
      <c r="B16" s="99"/>
      <c r="C16" s="101"/>
      <c r="D16" s="99"/>
      <c r="E16" s="102"/>
      <c r="F16" s="100"/>
    </row>
    <row r="17" spans="1:7" ht="34.5" customHeight="1" x14ac:dyDescent="0.2">
      <c r="A17" s="113" t="s">
        <v>204</v>
      </c>
      <c r="B17" s="114" t="s">
        <v>205</v>
      </c>
      <c r="C17" s="115">
        <f>C18+C19</f>
        <v>5</v>
      </c>
      <c r="D17" s="116" t="str">
        <f>IF(SUBTOTAL(3,C11:C16)=SUBTOTAL(103,C11:C16),'Summary and sign-off'!$A$48,'Summary and sign-off'!$A$49)</f>
        <v>Check - there are no hidden rows with data</v>
      </c>
      <c r="E17" s="140" t="str">
        <f>IF('Summary and sign-off'!F60='Summary and sign-off'!F54,'Summary and sign-off'!A52,'Summary and sign-off'!A50)</f>
        <v>Check - each entry provides sufficient information</v>
      </c>
      <c r="F17" s="140"/>
      <c r="G17" s="2"/>
    </row>
    <row r="18" spans="1:7" ht="25.5" customHeight="1" x14ac:dyDescent="0.25">
      <c r="A18" s="54"/>
      <c r="B18" s="55" t="s">
        <v>99</v>
      </c>
      <c r="C18" s="56">
        <f>COUNTIF(C11:C16,'Summary and sign-off'!A45)</f>
        <v>4</v>
      </c>
      <c r="D18" s="14"/>
      <c r="E18" s="15"/>
      <c r="F18" s="16"/>
    </row>
    <row r="19" spans="1:7" ht="25.5" customHeight="1" x14ac:dyDescent="0.25">
      <c r="A19" s="54"/>
      <c r="B19" s="55" t="s">
        <v>100</v>
      </c>
      <c r="C19" s="56">
        <f>COUNTIF(C11:C16,'Summary and sign-off'!A46)</f>
        <v>1</v>
      </c>
      <c r="D19" s="14"/>
      <c r="E19" s="15"/>
      <c r="F19" s="16"/>
    </row>
    <row r="20" spans="1:7" x14ac:dyDescent="0.2">
      <c r="A20" s="17"/>
      <c r="B20" s="18"/>
      <c r="C20" s="17"/>
      <c r="D20" s="19"/>
      <c r="E20" s="19"/>
      <c r="F20" s="17"/>
    </row>
    <row r="21" spans="1:7" x14ac:dyDescent="0.2">
      <c r="A21" s="18" t="s">
        <v>185</v>
      </c>
      <c r="B21" s="18"/>
      <c r="C21" s="18"/>
      <c r="D21" s="18"/>
      <c r="E21" s="18"/>
      <c r="F21" s="18"/>
    </row>
    <row r="22" spans="1:7" ht="12.6" customHeight="1" x14ac:dyDescent="0.2">
      <c r="A22" s="20" t="s">
        <v>157</v>
      </c>
      <c r="B22" s="17"/>
      <c r="C22" s="17"/>
      <c r="D22" s="17"/>
      <c r="E22" s="17"/>
    </row>
    <row r="23" spans="1:7" x14ac:dyDescent="0.2">
      <c r="A23" s="20" t="s">
        <v>82</v>
      </c>
      <c r="B23" s="19"/>
      <c r="C23" s="17"/>
      <c r="D23" s="17"/>
      <c r="E23" s="17"/>
      <c r="F23" s="17"/>
    </row>
    <row r="24" spans="1:7" x14ac:dyDescent="0.2">
      <c r="A24" s="20" t="s">
        <v>206</v>
      </c>
      <c r="B24" s="21"/>
      <c r="C24" s="21"/>
      <c r="D24" s="21"/>
      <c r="E24" s="21"/>
      <c r="F24" s="21"/>
    </row>
    <row r="25" spans="1:7" ht="12.75" customHeight="1" x14ac:dyDescent="0.2">
      <c r="A25" s="20" t="s">
        <v>207</v>
      </c>
      <c r="B25" s="17"/>
      <c r="C25" s="17"/>
      <c r="D25" s="17"/>
      <c r="E25" s="17"/>
      <c r="F25" s="17"/>
    </row>
    <row r="26" spans="1:7" ht="12.95" customHeight="1" x14ac:dyDescent="0.2">
      <c r="A26" s="20" t="s">
        <v>208</v>
      </c>
      <c r="B26" s="17"/>
      <c r="C26" s="17"/>
      <c r="D26" s="17"/>
      <c r="E26" s="17"/>
      <c r="F26" s="17"/>
    </row>
    <row r="27" spans="1:7" x14ac:dyDescent="0.2">
      <c r="A27" s="20" t="s">
        <v>209</v>
      </c>
      <c r="C27" s="17"/>
      <c r="D27" s="17"/>
      <c r="E27" s="17"/>
      <c r="F27" s="17"/>
    </row>
    <row r="28" spans="1:7" ht="12.75" customHeight="1" x14ac:dyDescent="0.2">
      <c r="A28" s="20" t="s">
        <v>178</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row r="45"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C16 C11:C15</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38d6199-9425-4ae7-995c-8f5bec3c173c">U5RCTUST6MMN-991305186-27</_dlc_DocId>
    <_dlc_DocIdUrl xmlns="b38d6199-9425-4ae7-995c-8f5bec3c173c">
      <Url>https://nzfilm.sharepoint.com/sites/ChiExe/_layouts/15/DocIdRedir.aspx?ID=U5RCTUST6MMN-991305186-27</Url>
      <Description>U5RCTUST6MMN-991305186-27</Description>
    </_dlc_DocIdUrl>
    <PRADateDisposal xmlns="4f9c820c-e7e2-444d-97ee-45f2b3485c1d" xsi:nil="true"/>
    <BusinessValue xmlns="4f9c820c-e7e2-444d-97ee-45f2b3485c1d" xsi:nil="true"/>
    <Subactivity xmlns="4f9c820c-e7e2-444d-97ee-45f2b3485c1d">NA</Subactivity>
    <lcf76f155ced4ddcb4097134ff3c332f xmlns="e37063f9-aeb7-45f4-9168-58a33f31e8a7" xsi:nil="true"/>
    <OriginalSubject xmlns="4f9c820c-e7e2-444d-97ee-45f2b3485c1d" xsi:nil="true"/>
    <SecurityClassification xmlns="15ffb055-6eb4-45a1-bc20-bf2ac0d420da" xsi:nil="true"/>
    <KeyWords xmlns="15ffb055-6eb4-45a1-bc20-bf2ac0d420da" xsi:nil="true"/>
    <PRADate3 xmlns="4f9c820c-e7e2-444d-97ee-45f2b3485c1d" xsi:nil="true"/>
    <PRAText5 xmlns="4f9c820c-e7e2-444d-97ee-45f2b3485c1d" xsi:nil="true"/>
    <Level2 xmlns="c91a514c-9034-4fa3-897a-8352025b26ed">NA</Level2>
    <Activity xmlns="4f9c820c-e7e2-444d-97ee-45f2b3485c1d" xsi:nil="true"/>
    <ILFrom xmlns="c91a514c-9034-4fa3-897a-8352025b26ed" xsi:nil="true"/>
    <AggregationStatus xmlns="4f9c820c-e7e2-444d-97ee-45f2b3485c1d">Normal</AggregationStatus>
    <Sent xmlns="4f9c820c-e7e2-444d-97ee-45f2b3485c1d" xsi:nil="true"/>
    <PRADate2 xmlns="4f9c820c-e7e2-444d-97ee-45f2b3485c1d" xsi:nil="true"/>
    <CategoryValue xmlns="4f9c820c-e7e2-444d-97ee-45f2b3485c1d">NA</CategoryValue>
    <ProjectNumber xmlns="ade899c0-32e2-4bac-a990-d073824810cf" xsi:nil="true"/>
    <Case xmlns="4f9c820c-e7e2-444d-97ee-45f2b3485c1d">NA</Case>
    <PRAText1 xmlns="4f9c820c-e7e2-444d-97ee-45f2b3485c1d" xsi:nil="true"/>
    <PRAText4 xmlns="4f9c820c-e7e2-444d-97ee-45f2b3485c1d" xsi:nil="true"/>
    <Level3 xmlns="c91a514c-9034-4fa3-897a-8352025b26ed" xsi:nil="true"/>
    <Team xmlns="c91a514c-9034-4fa3-897a-8352025b26ed">Chief Executive</Team>
    <Project xmlns="4f9c820c-e7e2-444d-97ee-45f2b3485c1d">NA</Project>
    <Function xmlns="4f9c820c-e7e2-444d-97ee-45f2b3485c1d">Rautaki / Leadership and Governance</Function>
    <FunctionGroup xmlns="4f9c820c-e7e2-444d-97ee-45f2b3485c1d" xsi:nil="true"/>
    <Received xmlns="15ffb055-6eb4-45a1-bc20-bf2ac0d420da" xsi:nil="true"/>
    <AggregationNarrative xmlns="725c79e5-42ce-4aa0-ac78-b6418001f0d2" xsi:nil="true"/>
    <RelatedPeople xmlns="4f9c820c-e7e2-444d-97ee-45f2b3485c1d">
      <UserInfo>
        <DisplayName/>
        <AccountId xsi:nil="true"/>
        <AccountType/>
      </UserInfo>
    </RelatedPeople>
    <Channel xmlns="c91a514c-9034-4fa3-897a-8352025b26ed">Expenses &amp; Gifts</Channel>
    <TaxCatchAll xmlns="b38d6199-9425-4ae7-995c-8f5bec3c173c" xsi:nil="true"/>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CategoryName xmlns="4f9c820c-e7e2-444d-97ee-45f2b3485c1d">NA</CategoryName>
    <PRADateTrigger xmlns="4f9c820c-e7e2-444d-97ee-45f2b3485c1d" xsi:nil="true"/>
    <Narrative xmlns="4f9c820c-e7e2-444d-97ee-45f2b3485c1d" xsi:nil="true"/>
    <To xmlns="4f9c820c-e7e2-444d-97ee-45f2b3485c1d" xsi:nil="true"/>
    <PRAText2 xmlns="4f9c820c-e7e2-444d-97ee-45f2b3485c1d" xsi:nil="true"/>
    <MailPreviewData xmlns="15ffb055-6eb4-45a1-bc20-bf2ac0d420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Mail" ma:contentTypeID="0x01010059375B8ABCD103408F638FA6F05A90540045473B844604D44B91548342862E777F" ma:contentTypeVersion="45" ma:contentTypeDescription="Create a new document." ma:contentTypeScope="" ma:versionID="86ab56437f5765f149fc49a0a359e3c7">
  <xsd:schema xmlns:xsd="http://www.w3.org/2001/XMLSchema" xmlns:xs="http://www.w3.org/2001/XMLSchema" xmlns:p="http://schemas.microsoft.com/office/2006/metadata/properties" xmlns:ns2="b38d6199-9425-4ae7-995c-8f5bec3c173c" xmlns:ns3="c91a514c-9034-4fa3-897a-8352025b26ed" xmlns:ns4="4f9c820c-e7e2-444d-97ee-45f2b3485c1d" xmlns:ns5="15ffb055-6eb4-45a1-bc20-bf2ac0d420da" xmlns:ns6="725c79e5-42ce-4aa0-ac78-b6418001f0d2" xmlns:ns7="ade899c0-32e2-4bac-a990-d073824810cf" xmlns:ns8="e37063f9-aeb7-45f4-9168-58a33f31e8a7" targetNamespace="http://schemas.microsoft.com/office/2006/metadata/properties" ma:root="true" ma:fieldsID="a8da15dda7c00e05b10eca3b0407987d" ns2:_="" ns3:_="" ns4:_="" ns5:_="" ns6:_="" ns7:_="" ns8:_="">
    <xsd:import namespace="b38d6199-9425-4ae7-995c-8f5bec3c173c"/>
    <xsd:import namespace="c91a514c-9034-4fa3-897a-8352025b26ed"/>
    <xsd:import namespace="4f9c820c-e7e2-444d-97ee-45f2b3485c1d"/>
    <xsd:import namespace="15ffb055-6eb4-45a1-bc20-bf2ac0d420da"/>
    <xsd:import namespace="725c79e5-42ce-4aa0-ac78-b6418001f0d2"/>
    <xsd:import namespace="ade899c0-32e2-4bac-a990-d073824810cf"/>
    <xsd:import namespace="e37063f9-aeb7-45f4-9168-58a33f31e8a7"/>
    <xsd:element name="properties">
      <xsd:complexType>
        <xsd:sequence>
          <xsd:element name="documentManagement">
            <xsd:complexType>
              <xsd:all>
                <xsd:element ref="ns2:_dlc_DocId" minOccurs="0"/>
                <xsd:element ref="ns2:_dlc_DocIdUrl" minOccurs="0"/>
                <xsd:element ref="ns2:_dlc_DocIdPersistId" minOccurs="0"/>
                <xsd:element ref="ns4:To" minOccurs="0"/>
                <xsd:element ref="ns3:ILFrom" minOccurs="0"/>
                <xsd:element ref="ns5:Received" minOccurs="0"/>
                <xsd:element ref="ns4:Sent" minOccurs="0"/>
                <xsd:element ref="ns4:DocumentType" minOccurs="0"/>
                <xsd:element ref="ns4:OriginalSubject" minOccurs="0"/>
                <xsd:element ref="ns5:SecurityClassification" minOccurs="0"/>
                <xsd:element ref="ns6:AggregationNarrative" minOccurs="0"/>
                <xsd:element ref="ns4:RelatedPeople" minOccurs="0"/>
                <xsd:element ref="ns4:Case" minOccurs="0"/>
                <xsd:element ref="ns4:Activity" minOccurs="0"/>
                <xsd:element ref="ns4:Function" minOccurs="0"/>
                <xsd:element ref="ns4:Project" minOccurs="0"/>
                <xsd:element ref="ns4:CategoryName"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CategoryValue" minOccurs="0"/>
                <xsd:element ref="ns4:BusinessValue" minOccurs="0"/>
                <xsd:element ref="ns4:FunctionGroup" minOccurs="0"/>
                <xsd:element ref="ns5:MailPreviewData" minOccurs="0"/>
                <xsd:element ref="ns4:Subactivity" minOccurs="0"/>
                <xsd:element ref="ns3:Channel" minOccurs="0"/>
                <xsd:element ref="ns3:Team" minOccurs="0"/>
                <xsd:element ref="ns4:Narrative" minOccurs="0"/>
                <xsd:element ref="ns5:KeyWords" minOccurs="0"/>
                <xsd:element ref="ns3:Level2" minOccurs="0"/>
                <xsd:element ref="ns3:Level3" minOccurs="0"/>
                <xsd:element ref="ns3:Year" minOccurs="0"/>
                <xsd:element ref="ns7:ProjectNumber" minOccurs="0"/>
                <xsd:element ref="ns8: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d6199-9425-4ae7-995c-8f5bec3c17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2" nillable="true" ma:displayName="Taxonomy Catch All Column" ma:hidden="true" ma:list="{86f7370a-386a-48b0-adfa-070790f59b16}" ma:internalName="TaxCatchAll" ma:showField="CatchAllData" ma:web="b38d6199-9425-4ae7-995c-8f5bec3c17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ILFrom" ma:index="13" nillable="true" ma:displayName="From" ma:internalName="ILFrom" ma:readOnly="false">
      <xsd:simpleType>
        <xsd:restriction base="dms:Text">
          <xsd:maxLength value="255"/>
        </xsd:restriction>
      </xsd:simpleType>
    </xsd:element>
    <xsd:element name="Channel" ma:index="43" nillable="true" ma:displayName="Channel" ma:default="NA" ma:hidden="true" ma:internalName="Channel" ma:readOnly="false">
      <xsd:simpleType>
        <xsd:restriction base="dms:Text">
          <xsd:maxLength value="255"/>
        </xsd:restriction>
      </xsd:simpleType>
    </xsd:element>
    <xsd:element name="Team" ma:index="44" nillable="true" ma:displayName="Team" ma:default="Chief Executive" ma:hidden="true" ma:internalName="Team" ma:readOnly="false">
      <xsd:simpleType>
        <xsd:restriction base="dms:Text">
          <xsd:maxLength value="255"/>
        </xsd:restriction>
      </xsd:simpleType>
    </xsd:element>
    <xsd:element name="Level2" ma:index="47" nillable="true" ma:displayName="Level2" ma:default="NA" ma:hidden="true" ma:internalName="Level2" ma:readOnly="false">
      <xsd:simpleType>
        <xsd:restriction base="dms:Text">
          <xsd:maxLength value="255"/>
        </xsd:restriction>
      </xsd:simpleType>
    </xsd:element>
    <xsd:element name="Level3" ma:index="48" nillable="true" ma:displayName="Level3" ma:hidden="true" ma:internalName="Level3" ma:readOnly="false">
      <xsd:simpleType>
        <xsd:restriction base="dms:Text">
          <xsd:maxLength value="255"/>
        </xsd:restriction>
      </xsd:simpleType>
    </xsd:element>
    <xsd:element name="Year" ma:index="4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To" ma:index="12" nillable="true" ma:displayName="To" ma:internalName="To" ma:readOnly="false">
      <xsd:simpleType>
        <xsd:restriction base="dms:Text">
          <xsd:maxLength value="255"/>
        </xsd:restriction>
      </xsd:simpleType>
    </xsd:element>
    <xsd:element name="Sent" ma:index="15" nillable="true" ma:displayName="Sent" ma:format="DateTime" ma:internalName="Sent" ma:readOnly="false">
      <xsd:simpleType>
        <xsd:restriction base="dms:DateTime"/>
      </xsd:simpleType>
    </xsd:element>
    <xsd:element name="DocumentType" ma:index="16"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OriginalSubject" ma:index="17" nillable="true" ma:displayName="Original Subject" ma:hidden="true" ma:internalName="OriginalSubject" ma:readOnly="false">
      <xsd:simpleType>
        <xsd:restriction base="dms:Text">
          <xsd:maxLength value="255"/>
        </xsd:restriction>
      </xsd:simpleType>
    </xsd:element>
    <xsd:element name="RelatedPeople" ma:index="20"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 ma:index="21" nillable="true" ma:displayName="Case" ma:default="NA" ma:hidden="true" ma:internalName="Case" ma:readOnly="false">
      <xsd:simpleType>
        <xsd:restriction base="dms:Text">
          <xsd:maxLength value="255"/>
        </xsd:restriction>
      </xsd:simpleType>
    </xsd:element>
    <xsd:element name="Activity" ma:index="22" nillable="true" ma:displayName="Activity" ma:default="" ma:hidden="true" ma:internalName="Activity" ma:readOnly="false">
      <xsd:simpleType>
        <xsd:restriction base="dms:Text">
          <xsd:maxLength value="255"/>
        </xsd:restriction>
      </xsd:simpleType>
    </xsd:element>
    <xsd:element name="Function" ma:index="23" nillable="true" ma:displayName="Function" ma:default="Rautaki / Leadership and Governance" ma:hidden="true" ma:internalName="Function" ma:readOnly="false">
      <xsd:simpleType>
        <xsd:restriction base="dms:Text">
          <xsd:maxLength value="255"/>
        </xsd:restriction>
      </xsd:simpleType>
    </xsd:element>
    <xsd:element name="Project" ma:index="24" nillable="true" ma:displayName="Project" ma:default="NA" ma:hidden="true" ma:internalName="Project" ma:readOnly="false">
      <xsd:simpleType>
        <xsd:restriction base="dms:Text">
          <xsd:maxLength value="255"/>
        </xsd:restriction>
      </xsd:simpleType>
    </xsd:element>
    <xsd:element name="CategoryName" ma:index="25" nillable="true" ma:displayName="Category 1" ma:default="NA" ma:hidden="true" ma:internalName="CategoryName" ma:readOnly="false">
      <xsd:simpleType>
        <xsd:restriction base="dms:Text">
          <xsd:maxLength value="255"/>
        </xsd:restriction>
      </xsd:simpleType>
    </xsd:element>
    <xsd:element name="PRAType" ma:index="26" nillable="true" ma:displayName="PRA Type" ma:default="Doc" ma:hidden="true" ma:internalName="PRAType"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CategoryValue" ma:index="38" nillable="true" ma:displayName="Category 2" ma:default="NA" ma:hidden="true" ma:internalName="CategoryValue" ma:readOnly="false">
      <xsd:simpleType>
        <xsd:restriction base="dms:Text">
          <xsd:maxLength value="255"/>
        </xsd:restriction>
      </xsd:simpleType>
    </xsd:element>
    <xsd:element name="BusinessValue" ma:index="39" nillable="true" ma:displayName="Business Value" ma:hidden="true" ma:internalName="BusinessValue" ma:readOnly="false">
      <xsd:simpleType>
        <xsd:restriction base="dms:Text">
          <xsd:maxLength value="255"/>
        </xsd:restriction>
      </xsd:simpleType>
    </xsd:element>
    <xsd:element name="FunctionGroup" ma:index="40" nillable="true" ma:displayName="Function Group" ma:default="" ma:hidden="true" ma:internalName="FunctionGroup" ma:readOnly="false">
      <xsd:simpleType>
        <xsd:restriction base="dms:Text">
          <xsd:maxLength value="255"/>
        </xsd:restriction>
      </xsd:simpleType>
    </xsd:element>
    <xsd:element name="Subactivity" ma:index="42" nillable="true" ma:displayName="Subactivity" ma:default="NA" ma:hidden="true" ma:internalName="Subactivity" ma:readOnly="false">
      <xsd:simpleType>
        <xsd:restriction base="dms:Text">
          <xsd:maxLength value="255"/>
        </xsd:restriction>
      </xsd:simpleType>
    </xsd:element>
    <xsd:element name="Narrative" ma:index="45" nillable="true" ma:displayName="Narrative" ma:hidden="true" ma:internalName="Narrativ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Received" ma:index="14" nillable="true" ma:displayName="Received" ma:format="DateOnly" ma:internalName="Received" ma:readOnly="false">
      <xsd:simpleType>
        <xsd:restriction base="dms:DateTime"/>
      </xsd:simpleType>
    </xsd:element>
    <xsd:element name="SecurityClassification" ma:index="18"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element name="MailPreviewData" ma:index="41" nillable="true" ma:displayName="MailPreviewData" ma:hidden="true" ma:internalName="MailPreviewData" ma:readOnly="false">
      <xsd:simpleType>
        <xsd:restriction base="dms:Note"/>
      </xsd:simpleType>
    </xsd:element>
    <xsd:element name="KeyWords" ma:index="46" nillable="true" ma:displayName="Key Words" ma:hidden="true" ma:internalNam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1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e899c0-32e2-4bac-a990-d073824810cf" elementFormDefault="qualified">
    <xsd:import namespace="http://schemas.microsoft.com/office/2006/documentManagement/types"/>
    <xsd:import namespace="http://schemas.microsoft.com/office/infopath/2007/PartnerControls"/>
    <xsd:element name="ProjectNumber" ma:index="50" nillable="true" ma:displayName="Project Number" ma:internalName="Project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7063f9-aeb7-45f4-9168-58a33f31e8a7" elementFormDefault="qualified">
    <xsd:import namespace="http://schemas.microsoft.com/office/2006/documentManagement/types"/>
    <xsd:import namespace="http://schemas.microsoft.com/office/infopath/2007/PartnerControls"/>
    <xsd:element name="lcf76f155ced4ddcb4097134ff3c332f" ma:index="5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b38d6199-9425-4ae7-995c-8f5bec3c173c"/>
    <ds:schemaRef ds:uri="4f9c820c-e7e2-444d-97ee-45f2b3485c1d"/>
    <ds:schemaRef ds:uri="e37063f9-aeb7-45f4-9168-58a33f31e8a7"/>
    <ds:schemaRef ds:uri="15ffb055-6eb4-45a1-bc20-bf2ac0d420da"/>
    <ds:schemaRef ds:uri="c91a514c-9034-4fa3-897a-8352025b26ed"/>
    <ds:schemaRef ds:uri="ade899c0-32e2-4bac-a990-d073824810cf"/>
    <ds:schemaRef ds:uri="725c79e5-42ce-4aa0-ac78-b6418001f0d2"/>
  </ds:schemaRefs>
</ds:datastoreItem>
</file>

<file path=customXml/itemProps3.xml><?xml version="1.0" encoding="utf-8"?>
<ds:datastoreItem xmlns:ds="http://schemas.openxmlformats.org/officeDocument/2006/customXml" ds:itemID="{2E6378EC-C63E-49DB-B059-35135273E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d6199-9425-4ae7-995c-8f5bec3c173c"/>
    <ds:schemaRef ds:uri="c91a514c-9034-4fa3-897a-8352025b26ed"/>
    <ds:schemaRef ds:uri="4f9c820c-e7e2-444d-97ee-45f2b3485c1d"/>
    <ds:schemaRef ds:uri="15ffb055-6eb4-45a1-bc20-bf2ac0d420da"/>
    <ds:schemaRef ds:uri="725c79e5-42ce-4aa0-ac78-b6418001f0d2"/>
    <ds:schemaRef ds:uri="ade899c0-32e2-4bac-a990-d073824810cf"/>
    <ds:schemaRef ds:uri="e37063f9-aeb7-45f4-9168-58a33f31e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Karen Anslow</cp:lastModifiedBy>
  <cp:revision/>
  <dcterms:created xsi:type="dcterms:W3CDTF">2010-10-17T20:59:02Z</dcterms:created>
  <dcterms:modified xsi:type="dcterms:W3CDTF">2023-07-31T21:39:02Z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0x01010059375B8ABCD103408F638FA6F05A90540045473B844604D44B91548342862E777F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dc21c6de-9ec8-4814-87e4-c4dbc18a9484</vt:lpwstr>
  </property>
  <property fmtid="{D5CDD505-2E9C-101B-9397-08002B2CF9AE}" pid="10" name="SharedWithUsers">
    <vt:lpwstr>87;#Ken Smart;#157;#Nehalkumar patel</vt:lpwstr>
  </property>
  <property fmtid="{D5CDD505-2E9C-101B-9397-08002B2CF9AE}" pid="11" name="MediaServiceImageTags">
    <vt:lpwstr/>
  </property>
</Properties>
</file>