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T:\Finance Management\Financial Accounting 2020\Month End\12 June 20\"/>
    </mc:Choice>
  </mc:AlternateContent>
  <xr:revisionPtr revIDLastSave="0" documentId="8_{00983B2D-969F-498B-BA12-07E6F1481CFF}" xr6:coauthVersionLast="45" xr6:coauthVersionMax="45" xr10:uidLastSave="{00000000-0000-0000-0000-000000000000}"/>
  <bookViews>
    <workbookView xWindow="-120" yWindow="-120" windowWidth="29040" windowHeight="176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benefits'!$A$1:$F$57</definedName>
    <definedName name="_xlnm.Print_Area" localSheetId="0">'Guidance for agencies'!$A$1:$A$58</definedName>
    <definedName name="_xlnm.Print_Area" localSheetId="3">Hospitality!$A$1:$E$35</definedName>
    <definedName name="_xlnm.Print_Area" localSheetId="1">'Summary and sign-off'!$A$1:$F$23</definedName>
    <definedName name="_xlnm.Print_Area" localSheetId="2">Travel!$A$1:$E$77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 l="1"/>
  <c r="B12" i="3"/>
  <c r="D46" i="4" l="1"/>
  <c r="C25" i="3"/>
  <c r="C28" i="2"/>
  <c r="C46" i="1"/>
  <c r="C66" i="1"/>
  <c r="C21" i="1"/>
  <c r="B6" i="13" l="1"/>
  <c r="E59" i="13"/>
  <c r="C59" i="13"/>
  <c r="C48" i="4"/>
  <c r="C47" i="4"/>
  <c r="B59" i="13" l="1"/>
  <c r="B58" i="13"/>
  <c r="D58" i="13"/>
  <c r="B57" i="13"/>
  <c r="D57" i="13"/>
  <c r="D56" i="13"/>
  <c r="B56" i="13"/>
  <c r="D55" i="13"/>
  <c r="B55" i="13"/>
  <c r="D54" i="13"/>
  <c r="B54" i="13"/>
  <c r="B2" i="4"/>
  <c r="B3" i="4"/>
  <c r="B2" i="3"/>
  <c r="B3" i="3"/>
  <c r="B2" i="2"/>
  <c r="B3" i="2"/>
  <c r="B2" i="1"/>
  <c r="B3" i="1"/>
  <c r="F57" i="13" l="1"/>
  <c r="D28" i="2" s="1"/>
  <c r="F59" i="13"/>
  <c r="E46" i="4" s="1"/>
  <c r="F58" i="13"/>
  <c r="D25" i="3" s="1"/>
  <c r="F56" i="13"/>
  <c r="D66" i="1" s="1"/>
  <c r="F55" i="13"/>
  <c r="D46" i="1" s="1"/>
  <c r="F54" i="13"/>
  <c r="D21" i="1" s="1"/>
  <c r="C13" i="13"/>
  <c r="C12" i="13"/>
  <c r="C11" i="13"/>
  <c r="C16" i="13" l="1"/>
  <c r="C17" i="13"/>
  <c r="B5" i="4" l="1"/>
  <c r="B4" i="4"/>
  <c r="B5" i="3"/>
  <c r="B4" i="3"/>
  <c r="B5" i="2"/>
  <c r="B4" i="2"/>
  <c r="B5" i="1"/>
  <c r="B4" i="1"/>
  <c r="C15" i="13" l="1"/>
  <c r="F12" i="13" l="1"/>
  <c r="C46" i="4"/>
  <c r="F11" i="13" s="1"/>
  <c r="F13" i="13" l="1"/>
  <c r="B66" i="1"/>
  <c r="B17" i="13" s="1"/>
  <c r="B46" i="1"/>
  <c r="B16" i="13" s="1"/>
  <c r="B21" i="1"/>
  <c r="B15" i="13" s="1"/>
  <c r="B25" i="3" l="1"/>
  <c r="B13" i="13" s="1"/>
  <c r="B28" i="2"/>
  <c r="B12" i="13" s="1"/>
  <c r="B11" i="13" l="1"/>
  <c r="B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<sst xmlns="http://schemas.openxmlformats.org/spreadsheetml/2006/main" count="521" uniqueCount="317">
  <si>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</si>
  <si>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</si>
  <si>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</si>
  <si>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</si>
  <si>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</si>
  <si>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</si>
  <si>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</si>
  <si>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</si>
  <si>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</si>
  <si>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</si>
  <si>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</si>
  <si>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</si>
  <si>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</si>
  <si>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</si>
  <si>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</si>
  <si>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</si>
  <si>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</si>
  <si>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</si>
  <si>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</si>
  <si>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</si>
  <si>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</si>
  <si>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</si>
  <si>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</si>
  <si>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</si>
  <si>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</si>
  <si>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</si>
  <si>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</si>
  <si>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</si>
  <si>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</si>
  <si>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</si>
  <si>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</si>
  <si>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</si>
  <si>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</si>
  <si>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</si>
  <si>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</si>
  <si>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</si>
  <si>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</si>
  <si>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</si>
  <si>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</si>
  <si>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</si>
  <si>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</si>
  <si>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</si>
  <si>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</si>
  <si>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</si>
  <si>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</si>
  <si>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</si>
  <si>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</si>
  <si>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</si>
  <si>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</si>
  <si>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</si>
  <si>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</si>
  <si>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</si>
  <si>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</si>
  <si>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</si>
  <si>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</si>
  <si>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</si>
  <si>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</si>
  <si>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</si>
  <si>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</si>
  <si>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</si>
  <si>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</si>
  <si>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</si>
  <si>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</si>
  <si>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</si>
  <si>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</si>
  <si>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</si>
  <si>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</si>
  <si>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</si>
  <si>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</si>
  <si>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</si>
  <si>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</si>
  <si>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</si>
  <si>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</si>
  <si>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</si>
  <si>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</si>
  <si>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</si>
  <si>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</si>
  <si>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</si>
  <si>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</si>
  <si>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</si>
  <si>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</si>
  <si>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</si>
  <si>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</si>
  <si>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</si>
  <si>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</si>
  <si>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</si>
  <si>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</si>
  <si>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</si>
  <si>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</si>
  <si>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</si>
  <si>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</si>
  <si>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</si>
  <si>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</si>
  <si>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</si>
  <si>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</si>
  <si>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</si>
  <si>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</si>
  <si>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</si>
  <si>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</si>
  <si>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</si>
  <si>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</si>
  <si>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</si>
  <si>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</si>
  <si>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</si>
  <si>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</si>
  <si>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</si>
  <si>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</si>
  <si>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</si>
  <si>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</si>
  <si>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</si>
  <si>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</si>
  <si>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</si>
  <si>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</si>
  <si>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</si>
  <si>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</si>
  <si>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</si>
  <si>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</si>
  <si>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</si>
  <si>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</si>
  <si>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</si>
  <si>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</si>
  <si>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</si>
  <si>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</si>
  <si>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</si>
  <si>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</si>
  <si>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</si>
  <si>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</si>
  <si>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</si>
  <si>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</si>
  <si>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</si>
  <si>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</si>
  <si>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</si>
  <si>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</si>
  <si>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</si>
  <si>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</si>
  <si>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</si>
  <si>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</si>
  <si>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</si>
  <si>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</si>
  <si>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</si>
  <si>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</si>
  <si>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</si>
  <si>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</si>
  <si>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</si>
  <si>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</si>
  <si>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</si>
  <si>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</si>
  <si>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</si>
  <si>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</si>
  <si>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</si>
  <si>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</si>
  <si>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</si>
  <si>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</si>
  <si>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</si>
  <si>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</si>
  <si>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</si>
  <si>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</si>
  <si>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</si>
  <si>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</si>
  <si>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</si>
  <si>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</si>
  <si>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</si>
  <si>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</si>
  <si>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</si>
  <si>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</si>
  <si>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</si>
  <si>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</si>
  <si>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</si>
  <si>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New Zealand Film Commission</t>
  </si>
  <si>
    <t>Annabelle Sheehan</t>
  </si>
  <si>
    <t>Auckland</t>
  </si>
  <si>
    <t>Wellington</t>
  </si>
  <si>
    <t>Sir Edmund Hillary Centenary Celebration</t>
  </si>
  <si>
    <t>Parliament</t>
  </si>
  <si>
    <t>9 July - 10 July 2019</t>
  </si>
  <si>
    <t>Airfares, hotel and travel</t>
  </si>
  <si>
    <t>NZOA 30th Anniversary celebration</t>
  </si>
  <si>
    <t>NZOA/Government House</t>
  </si>
  <si>
    <t>17 July - 19 July 2019</t>
  </si>
  <si>
    <t>Airfares, hotel, taxi</t>
  </si>
  <si>
    <t>Per diems and incidental expenses</t>
  </si>
  <si>
    <t>Los Angeles</t>
  </si>
  <si>
    <t xml:space="preserve">Industry meetings and Roadshow     </t>
  </si>
  <si>
    <t>Auckland &amp; Queenstown</t>
  </si>
  <si>
    <t>Industry meetings</t>
  </si>
  <si>
    <t>1-31 July 2019</t>
  </si>
  <si>
    <t>1-31 August 2019</t>
  </si>
  <si>
    <t>1-30 September 2019</t>
  </si>
  <si>
    <t>1-31 October 2019</t>
  </si>
  <si>
    <t>1-30 November 2019</t>
  </si>
  <si>
    <t>1-31 December 2019</t>
  </si>
  <si>
    <t>1-31 January 2020</t>
  </si>
  <si>
    <t>1-29 February 2020</t>
  </si>
  <si>
    <t>1-31 March 2020</t>
  </si>
  <si>
    <t>1-30 April 2020</t>
  </si>
  <si>
    <t>1-31 May 2020</t>
  </si>
  <si>
    <t>1-30 June 2020</t>
  </si>
  <si>
    <t>Taxi for month of July 2019</t>
  </si>
  <si>
    <t>Taxi for month of August 2019</t>
  </si>
  <si>
    <t>Taxi for month of September 2019</t>
  </si>
  <si>
    <t>Taxi for month of October 2019</t>
  </si>
  <si>
    <t>Taxi for month of November 2019</t>
  </si>
  <si>
    <t>Taxi for month of December 2019</t>
  </si>
  <si>
    <t>Taxi for month of January 2020</t>
  </si>
  <si>
    <t>Taxi for month of February 2020</t>
  </si>
  <si>
    <t>Taxi for month of March 2020</t>
  </si>
  <si>
    <t>Taxi for month of April 2020</t>
  </si>
  <si>
    <t>Taxi for month of May 2020</t>
  </si>
  <si>
    <t>Taxi for month of June 2020</t>
  </si>
  <si>
    <t>22 August - 23 August 2019</t>
  </si>
  <si>
    <t>Industry meetings, Guilds meetings</t>
  </si>
  <si>
    <t>Christchurch Roadshow</t>
  </si>
  <si>
    <t>Airfares and travel</t>
  </si>
  <si>
    <t>Christchurch</t>
  </si>
  <si>
    <t>Industry and Summit meetings</t>
  </si>
  <si>
    <t>23 September - 25 September 2019</t>
  </si>
  <si>
    <t>Industry and international meetings</t>
  </si>
  <si>
    <t>26 September - 27 September 2019</t>
  </si>
  <si>
    <t>Rotorua indigenous Film Festival</t>
  </si>
  <si>
    <t>Rotorua</t>
  </si>
  <si>
    <t>30 September - 5 October 2019</t>
  </si>
  <si>
    <t>Industry meetings and Power of Inclusion Summit</t>
  </si>
  <si>
    <t>Desktop phone chargers, chocolates, crackers</t>
  </si>
  <si>
    <t>H2R Consulting</t>
  </si>
  <si>
    <t>Distributed to others</t>
  </si>
  <si>
    <t>Reusable glass coffee cup</t>
  </si>
  <si>
    <t>Japanese Ikibana calendar</t>
  </si>
  <si>
    <t>Embassy of Japan</t>
  </si>
  <si>
    <t>Given to others</t>
  </si>
  <si>
    <t>Parliamentary reception for CISAC Director General Gadi Oron</t>
  </si>
  <si>
    <t>Hon. Kris Faafoi</t>
  </si>
  <si>
    <t>Script to Screen Christmas Party</t>
  </si>
  <si>
    <t>Script to Screen</t>
  </si>
  <si>
    <t>Equity Lifetime Achievement Award ceremony</t>
  </si>
  <si>
    <t>Equity Foundation</t>
  </si>
  <si>
    <t>World of Wearable Arts night</t>
  </si>
  <si>
    <t>WREDA</t>
  </si>
  <si>
    <t>Opening of Wonderland Exhibition at Te Papa</t>
  </si>
  <si>
    <t>Te Papa</t>
  </si>
  <si>
    <t>Parliamentary reception for Business Leaders on Climate Change</t>
  </si>
  <si>
    <t>Hon. James Shaw</t>
  </si>
  <si>
    <t>Homewood Christmas Ball</t>
  </si>
  <si>
    <t>British High Commission</t>
  </si>
  <si>
    <t>Screening of 'Maunga'</t>
  </si>
  <si>
    <t>Premiere Screening of 'Jojo Rabbit'</t>
  </si>
  <si>
    <t>Craft Inc Films</t>
  </si>
  <si>
    <t>Anniversary of Founding of Peoples Republic of China</t>
  </si>
  <si>
    <t>Chinese Consulate General</t>
  </si>
  <si>
    <t>Karl Wolfskehl 150th Anniversary</t>
  </si>
  <si>
    <t>Goethe Institute NZ</t>
  </si>
  <si>
    <t>Women in Business Breakfast</t>
  </si>
  <si>
    <t>ANZ</t>
  </si>
  <si>
    <t>Launch of Interactive Aotearoa</t>
  </si>
  <si>
    <t>Hon. Phil Twyford</t>
  </si>
  <si>
    <t>Attended by Senior Manager</t>
  </si>
  <si>
    <t>Screen Sector Strategy Hui</t>
  </si>
  <si>
    <t>Screen Sector Strategy Committee</t>
  </si>
  <si>
    <t>Piano Concert for Peace</t>
  </si>
  <si>
    <t>Korean Embassy</t>
  </si>
  <si>
    <t>McCahon 100 Centenary Reception</t>
  </si>
  <si>
    <t>Governor General</t>
  </si>
  <si>
    <t>Department of Post</t>
  </si>
  <si>
    <t>Celebration of the Birthday of His Majesty the Emperor of Japan</t>
  </si>
  <si>
    <t>End of Season &amp; Leap Year Celebrations</t>
  </si>
  <si>
    <t>US Ambassador</t>
  </si>
  <si>
    <t>Greenstone Soiree</t>
  </si>
  <si>
    <t>Greenstone TV</t>
  </si>
  <si>
    <t>Hall of Fame Induction reception</t>
  </si>
  <si>
    <t>Massey University</t>
  </si>
  <si>
    <t>70th Anniversary of Republic Day of India</t>
  </si>
  <si>
    <t>High Commissioner of Indai</t>
  </si>
  <si>
    <t>NZOA</t>
  </si>
  <si>
    <t>J Wrightson, CEO of NZOA Farewell</t>
  </si>
  <si>
    <t>NZIFF Festival Director's Welcome</t>
  </si>
  <si>
    <t>NZIFF</t>
  </si>
  <si>
    <t>New Zealander of the Year</t>
  </si>
  <si>
    <t>Blackland PR</t>
  </si>
  <si>
    <t>Industry meeting</t>
  </si>
  <si>
    <t>Dinner x 4</t>
  </si>
  <si>
    <t>4 March - 5 March 2020</t>
  </si>
  <si>
    <t>18 February - 20 February 2020</t>
  </si>
  <si>
    <t>Set visit</t>
  </si>
  <si>
    <t>Dunedin</t>
  </si>
  <si>
    <t>Industry and Guilds meetings</t>
  </si>
  <si>
    <t>30 January - 3 February 2020</t>
  </si>
  <si>
    <t>5 December - 6 December 2019</t>
  </si>
  <si>
    <t>18 November - 21 November 2019</t>
  </si>
  <si>
    <t>Guilds meeting and SPADA Conference</t>
  </si>
  <si>
    <t>6 November - 14 November 2019</t>
  </si>
  <si>
    <t>4 November - 5 November 2019</t>
  </si>
  <si>
    <t>23 October - 24 October 2019</t>
  </si>
  <si>
    <t>23 July - 27 July 2019</t>
  </si>
  <si>
    <t>20 February - 24 February 2020</t>
  </si>
  <si>
    <t xml:space="preserve">Ngū Kīoro… Harikoa Ake Celebrating Togetherness </t>
  </si>
  <si>
    <t>NZSO/WCC</t>
  </si>
  <si>
    <t>Los Angeles via Auckland</t>
  </si>
  <si>
    <t xml:space="preserve">Los Angeles  </t>
  </si>
  <si>
    <t>Board Meeting, Roadshow and industry meetings</t>
  </si>
  <si>
    <t>American Film Market (Los Angeles via Auckland)</t>
  </si>
  <si>
    <t>Dinner x 3</t>
  </si>
  <si>
    <t>Lunch x 3</t>
  </si>
  <si>
    <t>Dinner with industry executives</t>
  </si>
  <si>
    <t>Dinner x 10</t>
  </si>
  <si>
    <t>Drinks x 5</t>
  </si>
  <si>
    <t>Lunch x 2</t>
  </si>
  <si>
    <t>Meal x 2</t>
  </si>
  <si>
    <t>Lunch x 4</t>
  </si>
  <si>
    <t>Industry event</t>
  </si>
  <si>
    <t>Drinks x 2</t>
  </si>
  <si>
    <t>Dinner with international industry executives</t>
  </si>
  <si>
    <t>Dinner with international and local industry</t>
  </si>
  <si>
    <t>Te Mangai Paho 25 year celebration</t>
  </si>
  <si>
    <t>Te Mangai Paho</t>
  </si>
  <si>
    <t>July 2019 - June 2020</t>
  </si>
  <si>
    <t xml:space="preserve">Mobile phone and tablet connection &amp; usage costs, incl roaming. </t>
  </si>
  <si>
    <t>Phone and data</t>
  </si>
  <si>
    <t>NZFC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</si>
</sst>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election activeCell="A27" sqref="A27"/>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zoomScaleNormal="100" workbookViewId="0">
      <selection activeCell="C20" sqref="C20"/>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0" t="s">
        <v>98</v>
      </c>
      <c r="B1" s="160"/>
      <c r="C1" s="160"/>
      <c r="D1" s="160"/>
      <c r="E1" s="160"/>
      <c r="F1" s="160"/>
      <c r="G1" s="48"/>
      <c r="H1" s="48"/>
      <c r="I1" s="48"/>
      <c r="J1" s="48"/>
      <c r="K1" s="48"/>
    </row>
    <row r="2" spans="1:11" ht="21" customHeight="1" x14ac:dyDescent="0.2">
      <c r="A2" s="4" t="s">
        <v>2</v>
      </c>
      <c r="B2" s="161" t="s">
        <v>168</v>
      </c>
      <c r="C2" s="161"/>
      <c r="D2" s="161"/>
      <c r="E2" s="161"/>
      <c r="F2" s="161"/>
      <c r="G2" s="48"/>
      <c r="H2" s="48"/>
      <c r="I2" s="48"/>
      <c r="J2" s="48"/>
      <c r="K2" s="48"/>
    </row>
    <row r="3" spans="1:11" ht="21" customHeight="1" x14ac:dyDescent="0.2">
      <c r="A3" s="4" t="s">
        <v>99</v>
      </c>
      <c r="B3" s="161" t="s">
        <v>169</v>
      </c>
      <c r="C3" s="161"/>
      <c r="D3" s="161"/>
      <c r="E3" s="161"/>
      <c r="F3" s="161"/>
      <c r="G3" s="48"/>
      <c r="H3" s="48"/>
      <c r="I3" s="48"/>
      <c r="J3" s="48"/>
      <c r="K3" s="48"/>
    </row>
    <row r="4" spans="1:11" ht="21" customHeight="1" x14ac:dyDescent="0.2">
      <c r="A4" s="4" t="s">
        <v>79</v>
      </c>
      <c r="B4" s="162">
        <v>43647</v>
      </c>
      <c r="C4" s="162"/>
      <c r="D4" s="162"/>
      <c r="E4" s="162"/>
      <c r="F4" s="162"/>
      <c r="G4" s="48"/>
      <c r="H4" s="48"/>
      <c r="I4" s="48"/>
      <c r="J4" s="48"/>
      <c r="K4" s="48"/>
    </row>
    <row r="5" spans="1:11" ht="21" customHeight="1" x14ac:dyDescent="0.2">
      <c r="A5" s="4" t="s">
        <v>80</v>
      </c>
      <c r="B5" s="162">
        <v>44012</v>
      </c>
      <c r="C5" s="162"/>
      <c r="D5" s="162"/>
      <c r="E5" s="162"/>
      <c r="F5" s="162"/>
      <c r="G5" s="48"/>
      <c r="H5" s="48"/>
      <c r="I5" s="48"/>
      <c r="J5" s="48"/>
      <c r="K5" s="48"/>
    </row>
    <row r="6" spans="1:11" ht="21" customHeight="1" x14ac:dyDescent="0.2">
      <c r="A6" s="4" t="s">
        <v>104</v>
      </c>
      <c r="B6" s="159" t="str">
        <f>IF(AND(Travel!B7&lt;&gt;A30,Hospitality!B7&lt;&gt;A30,'All other expenses'!B7&lt;&gt;A30,'Gifts and benefits'!B7&lt;&gt;A30),A31,IF(AND(Travel!B7=A30,Hospitality!B7=A30,'All other expenses'!B7=A30,'Gifts and benefits'!B7=A30),A33,A32))</f>
        <v>Data and totals checked on all sheets</v>
      </c>
      <c r="C6" s="159"/>
      <c r="D6" s="159"/>
      <c r="E6" s="159"/>
      <c r="F6" s="159"/>
      <c r="G6" s="36"/>
      <c r="H6" s="48"/>
      <c r="I6" s="48"/>
      <c r="J6" s="48"/>
      <c r="K6" s="48"/>
    </row>
    <row r="7" spans="1:11" ht="21" customHeight="1" x14ac:dyDescent="0.2">
      <c r="A7" s="4" t="s">
        <v>133</v>
      </c>
      <c r="B7" s="158" t="s">
        <v>63</v>
      </c>
      <c r="C7" s="158"/>
      <c r="D7" s="158"/>
      <c r="E7" s="158"/>
      <c r="F7" s="158"/>
      <c r="G7" s="36"/>
      <c r="H7" s="48"/>
      <c r="I7" s="48"/>
      <c r="J7" s="48"/>
      <c r="K7" s="48"/>
    </row>
    <row r="8" spans="1:11" ht="21" customHeight="1" x14ac:dyDescent="0.2">
      <c r="A8" s="4" t="s">
        <v>100</v>
      </c>
      <c r="B8" s="158" t="s">
        <v>316</v>
      </c>
      <c r="C8" s="158"/>
      <c r="D8" s="158"/>
      <c r="E8" s="158"/>
      <c r="F8" s="158"/>
      <c r="G8" s="36"/>
      <c r="H8" s="48"/>
      <c r="I8" s="48"/>
      <c r="J8" s="48"/>
      <c r="K8" s="48"/>
    </row>
    <row r="9" spans="1:11" ht="66.75" customHeight="1" x14ac:dyDescent="0.2">
      <c r="A9" s="157" t="s">
        <v>125</v>
      </c>
      <c r="B9" s="157"/>
      <c r="C9" s="157"/>
      <c r="D9" s="157"/>
      <c r="E9" s="157"/>
      <c r="F9" s="157"/>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39892.46</v>
      </c>
      <c r="C11" s="107" t="str">
        <f>IF(Travel!B6="",A34,Travel!B6)</f>
        <v>Figures include GST (where applicable)</v>
      </c>
      <c r="D11" s="8"/>
      <c r="E11" s="11" t="s">
        <v>95</v>
      </c>
      <c r="F11" s="58">
        <f>'Gifts and benefits'!C46</f>
        <v>31</v>
      </c>
      <c r="G11" s="49"/>
      <c r="H11" s="49"/>
      <c r="I11" s="49"/>
      <c r="J11" s="49"/>
      <c r="K11" s="49"/>
    </row>
    <row r="12" spans="1:11" ht="27.75" customHeight="1" x14ac:dyDescent="0.2">
      <c r="A12" s="11" t="s">
        <v>12</v>
      </c>
      <c r="B12" s="99">
        <f>Hospitality!B28</f>
        <v>4431.58</v>
      </c>
      <c r="C12" s="107" t="str">
        <f>IF(Hospitality!B6="",A34,Hospitality!B6)</f>
        <v>Figures include GST (where applicable)</v>
      </c>
      <c r="D12" s="8"/>
      <c r="E12" s="11" t="s">
        <v>96</v>
      </c>
      <c r="F12" s="58">
        <f>'Gifts and benefits'!C47</f>
        <v>16</v>
      </c>
      <c r="G12" s="49"/>
      <c r="H12" s="49"/>
      <c r="I12" s="49"/>
      <c r="J12" s="49"/>
      <c r="K12" s="49"/>
    </row>
    <row r="13" spans="1:11" ht="27.75" customHeight="1" x14ac:dyDescent="0.2">
      <c r="A13" s="11" t="s">
        <v>30</v>
      </c>
      <c r="B13" s="99">
        <f>'All other expenses'!B25</f>
        <v>952.22</v>
      </c>
      <c r="C13" s="107" t="str">
        <f>IF('All other expenses'!B6="",A34,'All other expenses'!B6)</f>
        <v>Figures exclude GST</v>
      </c>
      <c r="D13" s="8"/>
      <c r="E13" s="11" t="s">
        <v>97</v>
      </c>
      <c r="F13" s="58">
        <f>'Gifts and benefits'!C48</f>
        <v>15</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Travel!B21</f>
        <v>19661.53</v>
      </c>
      <c r="C15" s="109" t="str">
        <f>C11</f>
        <v>Figures include GST (where applicable)</v>
      </c>
      <c r="D15" s="8"/>
      <c r="E15" s="8"/>
      <c r="F15" s="60"/>
      <c r="G15" s="48"/>
      <c r="H15" s="48"/>
      <c r="I15" s="48"/>
      <c r="J15" s="48"/>
      <c r="K15" s="48"/>
    </row>
    <row r="16" spans="1:11" ht="27.75" customHeight="1" x14ac:dyDescent="0.2">
      <c r="A16" s="12" t="s">
        <v>91</v>
      </c>
      <c r="B16" s="101">
        <f>Travel!B46</f>
        <v>19174.830000000005</v>
      </c>
      <c r="C16" s="109" t="str">
        <f>C11</f>
        <v>Figures include GST (where applicable)</v>
      </c>
      <c r="D16" s="61"/>
      <c r="E16" s="8"/>
      <c r="F16" s="62"/>
      <c r="G16" s="48"/>
      <c r="H16" s="48"/>
      <c r="I16" s="48"/>
      <c r="J16" s="48"/>
      <c r="K16" s="48"/>
    </row>
    <row r="17" spans="1:11" ht="27.75" customHeight="1" x14ac:dyDescent="0.2">
      <c r="A17" s="12" t="s">
        <v>46</v>
      </c>
      <c r="B17" s="101">
        <f>Travel!B66</f>
        <v>1056.0999999999999</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COUNT(Travel!B12:B20)</f>
        <v>4</v>
      </c>
      <c r="C54" s="134"/>
      <c r="D54" s="134">
        <f>COUNTIF(Travel!D12:D20,"*")</f>
        <v>4</v>
      </c>
      <c r="E54" s="135"/>
      <c r="F54" s="135" t="b">
        <f>MIN(B54,D54)=MAX(B54,D54)</f>
        <v>1</v>
      </c>
      <c r="G54" s="48"/>
      <c r="H54" s="48"/>
      <c r="I54" s="48"/>
      <c r="J54" s="48"/>
      <c r="K54" s="48"/>
    </row>
    <row r="55" spans="1:11" hidden="1" x14ac:dyDescent="0.2">
      <c r="A55" s="144" t="s">
        <v>111</v>
      </c>
      <c r="B55" s="134">
        <f>COUNT(Travel!B25:B45)</f>
        <v>17</v>
      </c>
      <c r="C55" s="134"/>
      <c r="D55" s="134">
        <f>COUNTIF(Travel!D25:D45,"*")</f>
        <v>17</v>
      </c>
      <c r="E55" s="135"/>
      <c r="F55" s="135" t="b">
        <f>MIN(B55,D55)=MAX(B55,D55)</f>
        <v>1</v>
      </c>
    </row>
    <row r="56" spans="1:11" hidden="1" x14ac:dyDescent="0.2">
      <c r="A56" s="145"/>
      <c r="B56" s="134">
        <f>COUNT(Travel!B50:B65)</f>
        <v>12</v>
      </c>
      <c r="C56" s="134"/>
      <c r="D56" s="134">
        <f>COUNTIF(Travel!D50:D65,"*")</f>
        <v>12</v>
      </c>
      <c r="E56" s="135"/>
      <c r="F56" s="135" t="b">
        <f>MIN(B56,D56)=MAX(B56,D56)</f>
        <v>1</v>
      </c>
    </row>
    <row r="57" spans="1:11" hidden="1" x14ac:dyDescent="0.2">
      <c r="A57" s="146" t="s">
        <v>109</v>
      </c>
      <c r="B57" s="136">
        <f>COUNT(Hospitality!B11:B27)</f>
        <v>13</v>
      </c>
      <c r="C57" s="136"/>
      <c r="D57" s="136">
        <f>COUNTIF(Hospitality!D11:D27,"*")</f>
        <v>13</v>
      </c>
      <c r="E57" s="137"/>
      <c r="F57" s="137" t="b">
        <f>MIN(B57,D57)=MAX(B57,D57)</f>
        <v>1</v>
      </c>
    </row>
    <row r="58" spans="1:11" hidden="1" x14ac:dyDescent="0.2">
      <c r="A58" s="147" t="s">
        <v>110</v>
      </c>
      <c r="B58" s="135">
        <f>COUNT('All other expenses'!B11:B24)</f>
        <v>1</v>
      </c>
      <c r="C58" s="135"/>
      <c r="D58" s="135">
        <f>COUNTIF('All other expenses'!D11:D24,"*")</f>
        <v>1</v>
      </c>
      <c r="E58" s="135"/>
      <c r="F58" s="135" t="b">
        <f>MIN(B58,D58)=MAX(B58,D58)</f>
        <v>1</v>
      </c>
    </row>
    <row r="59" spans="1:11" hidden="1" x14ac:dyDescent="0.2">
      <c r="A59" s="146" t="s">
        <v>108</v>
      </c>
      <c r="B59" s="136">
        <f>COUNTIF('Gifts and benefits'!B11:B45,"*")</f>
        <v>31</v>
      </c>
      <c r="C59" s="136">
        <f>COUNTIF('Gifts and benefits'!C11:C45,"*")</f>
        <v>31</v>
      </c>
      <c r="D59" s="136"/>
      <c r="E59" s="136">
        <f>COUNTA('Gifts and benefits'!E11:E45)</f>
        <v>31</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7"/>
  <sheetViews>
    <sheetView topLeftCell="A16" zoomScaleNormal="100" workbookViewId="0">
      <selection activeCell="A27" sqref="A2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0" t="s">
        <v>6</v>
      </c>
      <c r="B1" s="160"/>
      <c r="C1" s="160"/>
      <c r="D1" s="160"/>
      <c r="E1" s="160"/>
      <c r="F1" s="48"/>
    </row>
    <row r="2" spans="1:6" ht="21" customHeight="1" x14ac:dyDescent="0.2">
      <c r="A2" s="4" t="s">
        <v>2</v>
      </c>
      <c r="B2" s="163" t="str">
        <f>'Summary and sign-off'!B2:F2</f>
        <v>New Zealand Film Commission</v>
      </c>
      <c r="C2" s="163"/>
      <c r="D2" s="163"/>
      <c r="E2" s="163"/>
      <c r="F2" s="48"/>
    </row>
    <row r="3" spans="1:6" ht="21" customHeight="1" x14ac:dyDescent="0.2">
      <c r="A3" s="4" t="s">
        <v>3</v>
      </c>
      <c r="B3" s="163" t="str">
        <f>'Summary and sign-off'!B3:F3</f>
        <v>Annabelle Sheehan</v>
      </c>
      <c r="C3" s="163"/>
      <c r="D3" s="163"/>
      <c r="E3" s="163"/>
      <c r="F3" s="48"/>
    </row>
    <row r="4" spans="1:6" ht="21" customHeight="1" x14ac:dyDescent="0.2">
      <c r="A4" s="4" t="s">
        <v>77</v>
      </c>
      <c r="B4" s="163">
        <f>'Summary and sign-off'!B4:F4</f>
        <v>43647</v>
      </c>
      <c r="C4" s="163"/>
      <c r="D4" s="163"/>
      <c r="E4" s="163"/>
      <c r="F4" s="48"/>
    </row>
    <row r="5" spans="1:6" ht="21" customHeight="1" x14ac:dyDescent="0.2">
      <c r="A5" s="4" t="s">
        <v>78</v>
      </c>
      <c r="B5" s="163">
        <f>'Summary and sign-off'!B5:F5</f>
        <v>44012</v>
      </c>
      <c r="C5" s="163"/>
      <c r="D5" s="163"/>
      <c r="E5" s="163"/>
      <c r="F5" s="48"/>
    </row>
    <row r="6" spans="1:6" ht="21" customHeight="1" x14ac:dyDescent="0.2">
      <c r="A6" s="4" t="s">
        <v>29</v>
      </c>
      <c r="B6" s="158" t="s">
        <v>64</v>
      </c>
      <c r="C6" s="158"/>
      <c r="D6" s="158"/>
      <c r="E6" s="158"/>
      <c r="F6" s="48"/>
    </row>
    <row r="7" spans="1:6" ht="21" customHeight="1" x14ac:dyDescent="0.2">
      <c r="A7" s="4" t="s">
        <v>104</v>
      </c>
      <c r="B7" s="158" t="s">
        <v>116</v>
      </c>
      <c r="C7" s="158"/>
      <c r="D7" s="158"/>
      <c r="E7" s="158"/>
      <c r="F7" s="48"/>
    </row>
    <row r="8" spans="1:6" ht="36" customHeight="1" x14ac:dyDescent="0.2">
      <c r="A8" s="166" t="s">
        <v>4</v>
      </c>
      <c r="B8" s="167"/>
      <c r="C8" s="167"/>
      <c r="D8" s="167"/>
      <c r="E8" s="167"/>
      <c r="F8" s="24"/>
    </row>
    <row r="9" spans="1:6" ht="36" customHeight="1" x14ac:dyDescent="0.2">
      <c r="A9" s="168" t="s">
        <v>142</v>
      </c>
      <c r="B9" s="169"/>
      <c r="C9" s="169"/>
      <c r="D9" s="169"/>
      <c r="E9" s="169"/>
      <c r="F9" s="24"/>
    </row>
    <row r="10" spans="1:6" ht="24.75" customHeight="1" x14ac:dyDescent="0.2">
      <c r="A10" s="165" t="s">
        <v>143</v>
      </c>
      <c r="B10" s="170"/>
      <c r="C10" s="165"/>
      <c r="D10" s="165"/>
      <c r="E10" s="165"/>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t="s">
        <v>291</v>
      </c>
      <c r="B13" s="111">
        <v>4558.28</v>
      </c>
      <c r="C13" s="112" t="s">
        <v>295</v>
      </c>
      <c r="D13" s="112" t="s">
        <v>179</v>
      </c>
      <c r="E13" s="113" t="s">
        <v>181</v>
      </c>
      <c r="F13" s="1"/>
    </row>
    <row r="14" spans="1:6" s="89" customFormat="1" x14ac:dyDescent="0.2">
      <c r="A14" s="114"/>
      <c r="B14" s="111">
        <v>437.43</v>
      </c>
      <c r="C14" s="112" t="s">
        <v>181</v>
      </c>
      <c r="D14" s="112" t="s">
        <v>180</v>
      </c>
      <c r="E14" s="113" t="s">
        <v>181</v>
      </c>
      <c r="F14" s="1"/>
    </row>
    <row r="15" spans="1:6" s="89" customFormat="1" x14ac:dyDescent="0.2">
      <c r="A15" s="114"/>
      <c r="B15" s="111"/>
      <c r="C15" s="112"/>
      <c r="D15" s="112"/>
      <c r="E15" s="113"/>
      <c r="F15" s="1"/>
    </row>
    <row r="16" spans="1:6" s="89" customFormat="1" x14ac:dyDescent="0.2">
      <c r="A16" s="114" t="s">
        <v>288</v>
      </c>
      <c r="B16" s="111">
        <v>13669.68</v>
      </c>
      <c r="C16" s="112" t="s">
        <v>298</v>
      </c>
      <c r="D16" s="112" t="s">
        <v>179</v>
      </c>
      <c r="E16" s="113" t="s">
        <v>181</v>
      </c>
      <c r="F16" s="1"/>
    </row>
    <row r="17" spans="1:6" s="89" customFormat="1" x14ac:dyDescent="0.2">
      <c r="A17" s="114"/>
      <c r="B17" s="111">
        <v>996.14</v>
      </c>
      <c r="C17" s="112" t="s">
        <v>296</v>
      </c>
      <c r="D17" s="112" t="s">
        <v>180</v>
      </c>
      <c r="E17" s="113" t="s">
        <v>181</v>
      </c>
      <c r="F17" s="1"/>
    </row>
    <row r="18" spans="1:6" s="89" customFormat="1" ht="12.75" customHeight="1" x14ac:dyDescent="0.2">
      <c r="A18" s="114"/>
      <c r="B18" s="111"/>
      <c r="C18" s="112"/>
      <c r="D18" s="112"/>
      <c r="E18" s="113"/>
      <c r="F18" s="1"/>
    </row>
    <row r="19" spans="1:6" s="89" customFormat="1" x14ac:dyDescent="0.2">
      <c r="A19" s="110"/>
      <c r="B19" s="111"/>
      <c r="C19" s="112"/>
      <c r="D19" s="112"/>
      <c r="E19" s="113"/>
      <c r="F19" s="1"/>
    </row>
    <row r="20" spans="1:6" s="89" customFormat="1" hidden="1" x14ac:dyDescent="0.2">
      <c r="A20" s="124"/>
      <c r="B20" s="125"/>
      <c r="C20" s="126"/>
      <c r="D20" s="126"/>
      <c r="E20" s="127"/>
      <c r="F20" s="1"/>
    </row>
    <row r="21" spans="1:6" ht="19.5" customHeight="1" x14ac:dyDescent="0.2">
      <c r="A21" s="128" t="s">
        <v>154</v>
      </c>
      <c r="B21" s="129">
        <f>SUM(B12:B20)</f>
        <v>19661.53</v>
      </c>
      <c r="C21" s="130" t="str">
        <f>IF(SUBTOTAL(3,B12:B20)=SUBTOTAL(103,B12:B20),'Summary and sign-off'!$A$47,'Summary and sign-off'!$A$48)</f>
        <v>Check - there are no hidden rows with data</v>
      </c>
      <c r="D21" s="164" t="str">
        <f>IF('Summary and sign-off'!F54='Summary and sign-off'!F53,'Summary and sign-off'!A50,'Summary and sign-off'!A49)</f>
        <v>Check - each entry provides sufficient information</v>
      </c>
      <c r="E21" s="164"/>
      <c r="F21" s="48"/>
    </row>
    <row r="22" spans="1:6" ht="10.5" customHeight="1" x14ac:dyDescent="0.2">
      <c r="A22" s="29"/>
      <c r="B22" s="24"/>
      <c r="C22" s="29"/>
      <c r="D22" s="29"/>
      <c r="E22" s="29"/>
      <c r="F22" s="29"/>
    </row>
    <row r="23" spans="1:6" ht="24.75" customHeight="1" x14ac:dyDescent="0.2">
      <c r="A23" s="165" t="s">
        <v>92</v>
      </c>
      <c r="B23" s="165"/>
      <c r="C23" s="165"/>
      <c r="D23" s="165"/>
      <c r="E23" s="165"/>
      <c r="F23" s="49"/>
    </row>
    <row r="24" spans="1:6" ht="27" customHeight="1" x14ac:dyDescent="0.2">
      <c r="A24" s="37" t="s">
        <v>49</v>
      </c>
      <c r="B24" s="37" t="s">
        <v>31</v>
      </c>
      <c r="C24" s="37" t="s">
        <v>146</v>
      </c>
      <c r="D24" s="37" t="s">
        <v>102</v>
      </c>
      <c r="E24" s="37" t="s">
        <v>76</v>
      </c>
      <c r="F24" s="50"/>
    </row>
    <row r="25" spans="1:6" s="89" customFormat="1" hidden="1" x14ac:dyDescent="0.2">
      <c r="A25" s="114"/>
      <c r="B25" s="111"/>
      <c r="C25" s="112"/>
      <c r="D25" s="112"/>
      <c r="E25" s="113"/>
      <c r="F25" s="1"/>
    </row>
    <row r="26" spans="1:6" s="89" customFormat="1" x14ac:dyDescent="0.2">
      <c r="A26" s="114" t="s">
        <v>174</v>
      </c>
      <c r="B26" s="111">
        <v>1064.08</v>
      </c>
      <c r="C26" s="112" t="s">
        <v>182</v>
      </c>
      <c r="D26" s="112" t="s">
        <v>175</v>
      </c>
      <c r="E26" s="113" t="s">
        <v>170</v>
      </c>
      <c r="F26" s="1"/>
    </row>
    <row r="27" spans="1:6" s="89" customFormat="1" ht="14.25" customHeight="1" x14ac:dyDescent="0.2">
      <c r="A27" s="114" t="s">
        <v>178</v>
      </c>
      <c r="B27" s="111">
        <v>1547.79</v>
      </c>
      <c r="C27" s="112" t="s">
        <v>297</v>
      </c>
      <c r="D27" s="112" t="s">
        <v>175</v>
      </c>
      <c r="E27" s="113" t="s">
        <v>183</v>
      </c>
      <c r="F27" s="1"/>
    </row>
    <row r="28" spans="1:6" s="89" customFormat="1" x14ac:dyDescent="0.2">
      <c r="A28" s="114" t="s">
        <v>209</v>
      </c>
      <c r="B28" s="111">
        <v>1117.83</v>
      </c>
      <c r="C28" s="112" t="s">
        <v>210</v>
      </c>
      <c r="D28" s="112" t="s">
        <v>175</v>
      </c>
      <c r="E28" s="113" t="s">
        <v>170</v>
      </c>
      <c r="F28" s="1"/>
    </row>
    <row r="29" spans="1:6" s="89" customFormat="1" x14ac:dyDescent="0.2">
      <c r="A29" s="156">
        <v>43707</v>
      </c>
      <c r="B29" s="111">
        <v>836.35</v>
      </c>
      <c r="C29" s="112" t="s">
        <v>211</v>
      </c>
      <c r="D29" s="112" t="s">
        <v>212</v>
      </c>
      <c r="E29" s="113" t="s">
        <v>213</v>
      </c>
      <c r="F29" s="1"/>
    </row>
    <row r="30" spans="1:6" s="89" customFormat="1" x14ac:dyDescent="0.2">
      <c r="A30" s="156">
        <v>43720</v>
      </c>
      <c r="B30" s="111">
        <v>876.3</v>
      </c>
      <c r="C30" s="112" t="s">
        <v>214</v>
      </c>
      <c r="D30" s="112" t="s">
        <v>212</v>
      </c>
      <c r="E30" s="113" t="s">
        <v>170</v>
      </c>
      <c r="F30" s="1"/>
    </row>
    <row r="31" spans="1:6" s="89" customFormat="1" x14ac:dyDescent="0.2">
      <c r="A31" s="156" t="s">
        <v>215</v>
      </c>
      <c r="B31" s="111">
        <v>1072.72</v>
      </c>
      <c r="C31" s="112" t="s">
        <v>216</v>
      </c>
      <c r="D31" s="112" t="s">
        <v>175</v>
      </c>
      <c r="E31" s="113" t="s">
        <v>170</v>
      </c>
      <c r="F31" s="1"/>
    </row>
    <row r="32" spans="1:6" s="89" customFormat="1" x14ac:dyDescent="0.2">
      <c r="A32" s="156" t="s">
        <v>217</v>
      </c>
      <c r="B32" s="111">
        <v>936.91</v>
      </c>
      <c r="C32" s="112" t="s">
        <v>218</v>
      </c>
      <c r="D32" s="112" t="s">
        <v>175</v>
      </c>
      <c r="E32" s="113" t="s">
        <v>219</v>
      </c>
      <c r="F32" s="1"/>
    </row>
    <row r="33" spans="1:6" s="89" customFormat="1" x14ac:dyDescent="0.2">
      <c r="A33" s="156" t="s">
        <v>220</v>
      </c>
      <c r="B33" s="111">
        <f>1095.65+1108.2</f>
        <v>2203.8500000000004</v>
      </c>
      <c r="C33" s="112" t="s">
        <v>221</v>
      </c>
      <c r="D33" s="112" t="s">
        <v>175</v>
      </c>
      <c r="E33" s="113" t="s">
        <v>170</v>
      </c>
      <c r="F33" s="1"/>
    </row>
    <row r="34" spans="1:6" s="89" customFormat="1" x14ac:dyDescent="0.2">
      <c r="A34" s="156" t="s">
        <v>290</v>
      </c>
      <c r="B34" s="111">
        <v>1655.52</v>
      </c>
      <c r="C34" s="112" t="s">
        <v>216</v>
      </c>
      <c r="D34" s="112" t="s">
        <v>175</v>
      </c>
      <c r="E34" s="113" t="s">
        <v>170</v>
      </c>
      <c r="F34" s="1"/>
    </row>
    <row r="35" spans="1:6" s="89" customFormat="1" x14ac:dyDescent="0.2">
      <c r="A35" s="156" t="s">
        <v>289</v>
      </c>
      <c r="B35" s="111">
        <v>868.88</v>
      </c>
      <c r="C35" s="112" t="s">
        <v>283</v>
      </c>
      <c r="D35" s="112" t="s">
        <v>175</v>
      </c>
      <c r="E35" s="113" t="s">
        <v>170</v>
      </c>
      <c r="F35" s="1"/>
    </row>
    <row r="36" spans="1:6" s="89" customFormat="1" x14ac:dyDescent="0.2">
      <c r="A36" s="156" t="s">
        <v>286</v>
      </c>
      <c r="B36" s="111">
        <v>1660.1</v>
      </c>
      <c r="C36" s="112" t="s">
        <v>287</v>
      </c>
      <c r="D36" s="112" t="s">
        <v>175</v>
      </c>
      <c r="E36" s="113" t="s">
        <v>170</v>
      </c>
      <c r="F36" s="1"/>
    </row>
    <row r="37" spans="1:6" s="89" customFormat="1" x14ac:dyDescent="0.2">
      <c r="A37" s="156">
        <v>43797</v>
      </c>
      <c r="B37" s="111">
        <v>671.56</v>
      </c>
      <c r="C37" s="112" t="s">
        <v>277</v>
      </c>
      <c r="D37" s="112" t="s">
        <v>212</v>
      </c>
      <c r="E37" s="113" t="s">
        <v>170</v>
      </c>
      <c r="F37" s="1"/>
    </row>
    <row r="38" spans="1:6" s="89" customFormat="1" x14ac:dyDescent="0.2">
      <c r="A38" s="114" t="s">
        <v>285</v>
      </c>
      <c r="B38" s="111">
        <v>1130.21</v>
      </c>
      <c r="C38" s="112" t="s">
        <v>216</v>
      </c>
      <c r="D38" s="112" t="s">
        <v>175</v>
      </c>
      <c r="E38" s="113" t="s">
        <v>170</v>
      </c>
      <c r="F38" s="1"/>
    </row>
    <row r="39" spans="1:6" s="89" customFormat="1" x14ac:dyDescent="0.2">
      <c r="A39" s="114" t="s">
        <v>284</v>
      </c>
      <c r="B39" s="111">
        <v>907.36</v>
      </c>
      <c r="C39" s="112" t="s">
        <v>216</v>
      </c>
      <c r="D39" s="112" t="s">
        <v>175</v>
      </c>
      <c r="E39" s="113" t="s">
        <v>170</v>
      </c>
      <c r="F39" s="1"/>
    </row>
    <row r="40" spans="1:6" s="89" customFormat="1" x14ac:dyDescent="0.2">
      <c r="A40" s="114" t="s">
        <v>280</v>
      </c>
      <c r="B40" s="111">
        <v>961.24</v>
      </c>
      <c r="C40" s="112" t="s">
        <v>281</v>
      </c>
      <c r="D40" s="112" t="s">
        <v>175</v>
      </c>
      <c r="E40" s="113" t="s">
        <v>282</v>
      </c>
      <c r="F40" s="1"/>
    </row>
    <row r="41" spans="1:6" s="89" customFormat="1" x14ac:dyDescent="0.2">
      <c r="A41" s="114" t="s">
        <v>292</v>
      </c>
      <c r="B41" s="111">
        <v>1067.3800000000001</v>
      </c>
      <c r="C41" s="112" t="s">
        <v>283</v>
      </c>
      <c r="D41" s="112" t="s">
        <v>175</v>
      </c>
      <c r="E41" s="113" t="s">
        <v>170</v>
      </c>
      <c r="F41" s="1"/>
    </row>
    <row r="42" spans="1:6" s="89" customFormat="1" x14ac:dyDescent="0.2">
      <c r="A42" s="114" t="s">
        <v>279</v>
      </c>
      <c r="B42" s="111">
        <v>596.75</v>
      </c>
      <c r="C42" s="112" t="s">
        <v>216</v>
      </c>
      <c r="D42" s="112" t="s">
        <v>175</v>
      </c>
      <c r="E42" s="113" t="s">
        <v>170</v>
      </c>
      <c r="F42" s="1"/>
    </row>
    <row r="43" spans="1:6" s="89" customFormat="1" x14ac:dyDescent="0.2">
      <c r="A43" s="114"/>
      <c r="B43" s="111"/>
      <c r="C43" s="112"/>
      <c r="D43" s="112"/>
      <c r="E43" s="113"/>
      <c r="F43" s="1"/>
    </row>
    <row r="44" spans="1:6" s="89" customFormat="1" x14ac:dyDescent="0.2">
      <c r="A44" s="114"/>
      <c r="B44" s="111"/>
      <c r="C44" s="112"/>
      <c r="D44" s="112"/>
      <c r="E44" s="113"/>
      <c r="F44" s="1"/>
    </row>
    <row r="45" spans="1:6" s="89" customFormat="1" hidden="1" x14ac:dyDescent="0.2">
      <c r="A45" s="114"/>
      <c r="B45" s="111"/>
      <c r="C45" s="112"/>
      <c r="D45" s="112"/>
      <c r="E45" s="113"/>
      <c r="F45" s="1"/>
    </row>
    <row r="46" spans="1:6" ht="19.5" customHeight="1" x14ac:dyDescent="0.2">
      <c r="A46" s="128" t="s">
        <v>155</v>
      </c>
      <c r="B46" s="129">
        <f>SUM(B25:B45)</f>
        <v>19174.830000000005</v>
      </c>
      <c r="C46" s="130" t="str">
        <f>IF(SUBTOTAL(3,B25:B45)=SUBTOTAL(103,B25:B45),'Summary and sign-off'!$A$47,'Summary and sign-off'!$A$48)</f>
        <v>Check - there are no hidden rows with data</v>
      </c>
      <c r="D46" s="164" t="str">
        <f>IF('Summary and sign-off'!F55='Summary and sign-off'!F53,'Summary and sign-off'!A50,'Summary and sign-off'!A49)</f>
        <v>Check - each entry provides sufficient information</v>
      </c>
      <c r="E46" s="164"/>
      <c r="F46" s="48"/>
    </row>
    <row r="47" spans="1:6" ht="10.5" customHeight="1" x14ac:dyDescent="0.2">
      <c r="A47" s="29"/>
      <c r="B47" s="24"/>
      <c r="C47" s="29"/>
      <c r="D47" s="29"/>
      <c r="E47" s="29"/>
      <c r="F47" s="29"/>
    </row>
    <row r="48" spans="1:6" ht="24.75" customHeight="1" x14ac:dyDescent="0.2">
      <c r="A48" s="165" t="s">
        <v>44</v>
      </c>
      <c r="B48" s="165"/>
      <c r="C48" s="165"/>
      <c r="D48" s="165"/>
      <c r="E48" s="165"/>
      <c r="F48" s="48"/>
    </row>
    <row r="49" spans="1:6" ht="27" customHeight="1" x14ac:dyDescent="0.2">
      <c r="A49" s="37" t="s">
        <v>49</v>
      </c>
      <c r="B49" s="37" t="s">
        <v>31</v>
      </c>
      <c r="C49" s="37" t="s">
        <v>147</v>
      </c>
      <c r="D49" s="37" t="s">
        <v>88</v>
      </c>
      <c r="E49" s="37" t="s">
        <v>76</v>
      </c>
      <c r="F49" s="51"/>
    </row>
    <row r="50" spans="1:6" s="89" customFormat="1" hidden="1" x14ac:dyDescent="0.2">
      <c r="A50" s="114"/>
      <c r="B50" s="111"/>
      <c r="C50" s="112"/>
      <c r="D50" s="112"/>
      <c r="E50" s="113"/>
      <c r="F50" s="1"/>
    </row>
    <row r="51" spans="1:6" s="89" customFormat="1" x14ac:dyDescent="0.2">
      <c r="A51" s="114" t="s">
        <v>185</v>
      </c>
      <c r="B51" s="111">
        <v>225.65</v>
      </c>
      <c r="C51" s="112" t="s">
        <v>184</v>
      </c>
      <c r="D51" s="112" t="s">
        <v>197</v>
      </c>
      <c r="E51" s="113" t="s">
        <v>171</v>
      </c>
      <c r="F51" s="1"/>
    </row>
    <row r="52" spans="1:6" s="89" customFormat="1" x14ac:dyDescent="0.2">
      <c r="A52" s="114" t="s">
        <v>186</v>
      </c>
      <c r="B52" s="111">
        <v>72.89</v>
      </c>
      <c r="C52" s="112" t="s">
        <v>184</v>
      </c>
      <c r="D52" s="112" t="s">
        <v>198</v>
      </c>
      <c r="E52" s="113"/>
      <c r="F52" s="1"/>
    </row>
    <row r="53" spans="1:6" s="89" customFormat="1" x14ac:dyDescent="0.2">
      <c r="A53" s="114" t="s">
        <v>187</v>
      </c>
      <c r="B53" s="111">
        <v>161.78</v>
      </c>
      <c r="C53" s="112" t="s">
        <v>184</v>
      </c>
      <c r="D53" s="112" t="s">
        <v>199</v>
      </c>
      <c r="E53" s="113" t="s">
        <v>171</v>
      </c>
      <c r="F53" s="1"/>
    </row>
    <row r="54" spans="1:6" s="89" customFormat="1" x14ac:dyDescent="0.2">
      <c r="A54" s="114" t="s">
        <v>188</v>
      </c>
      <c r="B54" s="111">
        <v>34.4</v>
      </c>
      <c r="C54" s="112" t="s">
        <v>184</v>
      </c>
      <c r="D54" s="112" t="s">
        <v>200</v>
      </c>
      <c r="E54" s="113" t="s">
        <v>171</v>
      </c>
      <c r="F54" s="1"/>
    </row>
    <row r="55" spans="1:6" s="89" customFormat="1" x14ac:dyDescent="0.2">
      <c r="A55" s="114" t="s">
        <v>189</v>
      </c>
      <c r="B55" s="111">
        <v>185.67</v>
      </c>
      <c r="C55" s="112" t="s">
        <v>184</v>
      </c>
      <c r="D55" s="112" t="s">
        <v>201</v>
      </c>
      <c r="E55" s="113" t="s">
        <v>171</v>
      </c>
      <c r="F55" s="1"/>
    </row>
    <row r="56" spans="1:6" s="89" customFormat="1" x14ac:dyDescent="0.2">
      <c r="A56" s="114" t="s">
        <v>190</v>
      </c>
      <c r="B56" s="111">
        <v>55.94</v>
      </c>
      <c r="C56" s="112" t="s">
        <v>184</v>
      </c>
      <c r="D56" s="112" t="s">
        <v>202</v>
      </c>
      <c r="E56" s="113"/>
      <c r="F56" s="1"/>
    </row>
    <row r="57" spans="1:6" s="89" customFormat="1" x14ac:dyDescent="0.2">
      <c r="A57" s="114" t="s">
        <v>191</v>
      </c>
      <c r="B57" s="111">
        <v>91.48</v>
      </c>
      <c r="C57" s="112" t="s">
        <v>184</v>
      </c>
      <c r="D57" s="112" t="s">
        <v>203</v>
      </c>
      <c r="E57" s="113" t="s">
        <v>171</v>
      </c>
      <c r="F57" s="1"/>
    </row>
    <row r="58" spans="1:6" s="89" customFormat="1" x14ac:dyDescent="0.2">
      <c r="A58" s="114" t="s">
        <v>192</v>
      </c>
      <c r="B58" s="111">
        <v>115.19</v>
      </c>
      <c r="C58" s="112" t="s">
        <v>184</v>
      </c>
      <c r="D58" s="112" t="s">
        <v>204</v>
      </c>
      <c r="E58" s="113" t="s">
        <v>171</v>
      </c>
      <c r="F58" s="1"/>
    </row>
    <row r="59" spans="1:6" s="89" customFormat="1" x14ac:dyDescent="0.2">
      <c r="A59" s="114" t="s">
        <v>193</v>
      </c>
      <c r="B59" s="111">
        <v>113.1</v>
      </c>
      <c r="C59" s="112" t="s">
        <v>184</v>
      </c>
      <c r="D59" s="112" t="s">
        <v>205</v>
      </c>
      <c r="E59" s="113" t="s">
        <v>171</v>
      </c>
      <c r="F59" s="1"/>
    </row>
    <row r="60" spans="1:6" s="89" customFormat="1" x14ac:dyDescent="0.2">
      <c r="A60" s="114" t="s">
        <v>194</v>
      </c>
      <c r="B60" s="111">
        <v>0</v>
      </c>
      <c r="C60" s="112" t="s">
        <v>184</v>
      </c>
      <c r="D60" s="112" t="s">
        <v>206</v>
      </c>
      <c r="E60" s="113"/>
      <c r="F60" s="1"/>
    </row>
    <row r="61" spans="1:6" s="89" customFormat="1" x14ac:dyDescent="0.2">
      <c r="A61" s="114" t="s">
        <v>195</v>
      </c>
      <c r="B61" s="111">
        <v>0</v>
      </c>
      <c r="C61" s="112" t="s">
        <v>184</v>
      </c>
      <c r="D61" s="112" t="s">
        <v>207</v>
      </c>
      <c r="E61" s="113"/>
      <c r="F61" s="1"/>
    </row>
    <row r="62" spans="1:6" s="89" customFormat="1" x14ac:dyDescent="0.2">
      <c r="A62" s="114" t="s">
        <v>196</v>
      </c>
      <c r="B62" s="111">
        <v>0</v>
      </c>
      <c r="C62" s="112" t="s">
        <v>184</v>
      </c>
      <c r="D62" s="112" t="s">
        <v>208</v>
      </c>
      <c r="E62" s="113"/>
      <c r="F62" s="1"/>
    </row>
    <row r="63" spans="1:6" s="89" customFormat="1" x14ac:dyDescent="0.2">
      <c r="A63" s="114"/>
      <c r="B63" s="111"/>
      <c r="C63" s="112"/>
      <c r="D63" s="112"/>
      <c r="E63" s="113"/>
      <c r="F63" s="1"/>
    </row>
    <row r="64" spans="1:6" s="89" customFormat="1" x14ac:dyDescent="0.2">
      <c r="A64" s="114"/>
      <c r="B64" s="111"/>
      <c r="C64" s="112"/>
      <c r="D64" s="112"/>
      <c r="E64" s="113"/>
      <c r="F64" s="1"/>
    </row>
    <row r="65" spans="1:6" s="89" customFormat="1" hidden="1" x14ac:dyDescent="0.2">
      <c r="A65" s="114"/>
      <c r="B65" s="111"/>
      <c r="C65" s="112"/>
      <c r="D65" s="112"/>
      <c r="E65" s="113"/>
      <c r="F65" s="1"/>
    </row>
    <row r="66" spans="1:6" ht="19.5" customHeight="1" x14ac:dyDescent="0.2">
      <c r="A66" s="128" t="s">
        <v>152</v>
      </c>
      <c r="B66" s="129">
        <f>SUM(B50:B65)</f>
        <v>1056.0999999999999</v>
      </c>
      <c r="C66" s="130" t="str">
        <f>IF(SUBTOTAL(3,B50:B65)=SUBTOTAL(103,B50:B65),'Summary and sign-off'!$A$47,'Summary and sign-off'!$A$48)</f>
        <v>Check - there are no hidden rows with data</v>
      </c>
      <c r="D66" s="164" t="str">
        <f>IF('Summary and sign-off'!F56='Summary and sign-off'!F53,'Summary and sign-off'!A50,'Summary and sign-off'!A49)</f>
        <v>Check - each entry provides sufficient information</v>
      </c>
      <c r="E66" s="164"/>
      <c r="F66" s="48"/>
    </row>
    <row r="67" spans="1:6" ht="10.5" customHeight="1" x14ac:dyDescent="0.2">
      <c r="A67" s="29"/>
      <c r="B67" s="97"/>
      <c r="C67" s="24"/>
      <c r="D67" s="29"/>
      <c r="E67" s="29"/>
      <c r="F67" s="29"/>
    </row>
    <row r="68" spans="1:6" ht="34.5" customHeight="1" x14ac:dyDescent="0.2">
      <c r="A68" s="52" t="s">
        <v>1</v>
      </c>
      <c r="B68" s="98">
        <f>B21+B46+B66</f>
        <v>39892.46</v>
      </c>
      <c r="C68" s="53"/>
      <c r="D68" s="53"/>
      <c r="E68" s="53"/>
      <c r="F68" s="28"/>
    </row>
    <row r="69" spans="1:6" x14ac:dyDescent="0.2">
      <c r="A69" s="29"/>
      <c r="B69" s="24"/>
      <c r="C69" s="29"/>
      <c r="D69" s="29"/>
      <c r="E69" s="29"/>
      <c r="F69" s="29"/>
    </row>
    <row r="70" spans="1:6" x14ac:dyDescent="0.2">
      <c r="A70" s="54" t="s">
        <v>8</v>
      </c>
      <c r="B70" s="27"/>
      <c r="C70" s="28"/>
      <c r="D70" s="28"/>
      <c r="E70" s="28"/>
      <c r="F70" s="29"/>
    </row>
    <row r="71" spans="1:6" ht="12.6" customHeight="1" x14ac:dyDescent="0.2">
      <c r="A71" s="25" t="s">
        <v>50</v>
      </c>
      <c r="B71" s="55"/>
      <c r="C71" s="55"/>
      <c r="D71" s="34"/>
      <c r="E71" s="34"/>
      <c r="F71" s="29"/>
    </row>
    <row r="72" spans="1:6" ht="12.95" customHeight="1" x14ac:dyDescent="0.2">
      <c r="A72" s="33" t="s">
        <v>156</v>
      </c>
      <c r="B72" s="29"/>
      <c r="C72" s="34"/>
      <c r="D72" s="29"/>
      <c r="E72" s="34"/>
      <c r="F72" s="29"/>
    </row>
    <row r="73" spans="1:6" x14ac:dyDescent="0.2">
      <c r="A73" s="33" t="s">
        <v>149</v>
      </c>
      <c r="B73" s="34"/>
      <c r="C73" s="34"/>
      <c r="D73" s="34"/>
      <c r="E73" s="56"/>
      <c r="F73" s="48"/>
    </row>
    <row r="74" spans="1:6" x14ac:dyDescent="0.2">
      <c r="A74" s="25" t="s">
        <v>157</v>
      </c>
      <c r="B74" s="27"/>
      <c r="C74" s="28"/>
      <c r="D74" s="28"/>
      <c r="E74" s="28"/>
      <c r="F74" s="29"/>
    </row>
    <row r="75" spans="1:6" ht="12.95" customHeight="1" x14ac:dyDescent="0.2">
      <c r="A75" s="33" t="s">
        <v>148</v>
      </c>
      <c r="B75" s="29"/>
      <c r="C75" s="34"/>
      <c r="D75" s="29"/>
      <c r="E75" s="34"/>
      <c r="F75" s="29"/>
    </row>
    <row r="76" spans="1:6" x14ac:dyDescent="0.2">
      <c r="A76" s="33" t="s">
        <v>153</v>
      </c>
      <c r="B76" s="34"/>
      <c r="C76" s="34"/>
      <c r="D76" s="34"/>
      <c r="E76" s="56"/>
      <c r="F76" s="48"/>
    </row>
    <row r="77" spans="1:6" x14ac:dyDescent="0.2">
      <c r="A77" s="38" t="s">
        <v>165</v>
      </c>
      <c r="B77" s="38"/>
      <c r="C77" s="38"/>
      <c r="D77" s="38"/>
      <c r="E77" s="56"/>
      <c r="F77" s="48"/>
    </row>
    <row r="78" spans="1:6" x14ac:dyDescent="0.2">
      <c r="A78" s="42"/>
      <c r="B78" s="29"/>
      <c r="C78" s="29"/>
      <c r="D78" s="29"/>
      <c r="E78" s="48"/>
      <c r="F78" s="48"/>
    </row>
    <row r="79" spans="1:6" hidden="1" x14ac:dyDescent="0.2">
      <c r="A79" s="42"/>
      <c r="B79" s="29"/>
      <c r="C79" s="29"/>
      <c r="D79" s="29"/>
      <c r="E79" s="48"/>
      <c r="F79" s="48"/>
    </row>
    <row r="80" spans="1:6" hidden="1" x14ac:dyDescent="0.2"/>
    <row r="81" spans="1:6" hidden="1" x14ac:dyDescent="0.2"/>
    <row r="82" spans="1:6" hidden="1" x14ac:dyDescent="0.2"/>
    <row r="83" spans="1:6" hidden="1" x14ac:dyDescent="0.2"/>
    <row r="84" spans="1:6" ht="12.75" hidden="1" customHeight="1" x14ac:dyDescent="0.2"/>
    <row r="85" spans="1:6" hidden="1" x14ac:dyDescent="0.2"/>
    <row r="86" spans="1:6" hidden="1" x14ac:dyDescent="0.2"/>
    <row r="87" spans="1:6" hidden="1" x14ac:dyDescent="0.2">
      <c r="A87" s="57"/>
      <c r="B87" s="48"/>
      <c r="C87" s="48"/>
      <c r="D87" s="48"/>
      <c r="E87" s="48"/>
      <c r="F87" s="48"/>
    </row>
    <row r="88" spans="1:6" hidden="1" x14ac:dyDescent="0.2">
      <c r="A88" s="57"/>
      <c r="B88" s="48"/>
      <c r="C88" s="48"/>
      <c r="D88" s="48"/>
      <c r="E88" s="48"/>
      <c r="F88" s="48"/>
    </row>
    <row r="89" spans="1:6" hidden="1" x14ac:dyDescent="0.2">
      <c r="A89" s="57"/>
      <c r="B89" s="48"/>
      <c r="C89" s="48"/>
      <c r="D89" s="48"/>
      <c r="E89" s="48"/>
      <c r="F89" s="48"/>
    </row>
    <row r="90" spans="1:6" hidden="1" x14ac:dyDescent="0.2">
      <c r="A90" s="57"/>
      <c r="B90" s="48"/>
      <c r="C90" s="48"/>
      <c r="D90" s="48"/>
      <c r="E90" s="48"/>
      <c r="F90" s="48"/>
    </row>
    <row r="91" spans="1:6" hidden="1" x14ac:dyDescent="0.2">
      <c r="A91" s="57"/>
      <c r="B91" s="48"/>
      <c r="C91" s="48"/>
      <c r="D91" s="48"/>
      <c r="E91" s="48"/>
      <c r="F91" s="48"/>
    </row>
    <row r="92" spans="1:6" hidden="1" x14ac:dyDescent="0.2"/>
    <row r="93" spans="1:6" hidden="1" x14ac:dyDescent="0.2"/>
    <row r="94" spans="1:6" hidden="1" x14ac:dyDescent="0.2"/>
    <row r="95" spans="1:6" hidden="1" x14ac:dyDescent="0.2"/>
    <row r="96" spans="1:6" hidden="1" x14ac:dyDescent="0.2"/>
    <row r="97" hidden="1" x14ac:dyDescent="0.2"/>
    <row r="98" hidden="1" x14ac:dyDescent="0.2"/>
    <row r="99" x14ac:dyDescent="0.2"/>
    <row r="100" x14ac:dyDescent="0.2"/>
    <row r="101" x14ac:dyDescent="0.2"/>
    <row r="102" x14ac:dyDescent="0.2"/>
    <row r="103" x14ac:dyDescent="0.2"/>
    <row r="104" x14ac:dyDescent="0.2"/>
    <row r="105" x14ac:dyDescent="0.2"/>
    <row r="106" x14ac:dyDescent="0.2"/>
    <row r="107" x14ac:dyDescent="0.2"/>
  </sheetData>
  <sheetProtection sheet="1" formatCells="0" formatRows="0" insertColumns="0" insertRows="0" deleteRows="0"/>
  <mergeCells count="15">
    <mergeCell ref="B7:E7"/>
    <mergeCell ref="B5:E5"/>
    <mergeCell ref="D66:E66"/>
    <mergeCell ref="A1:E1"/>
    <mergeCell ref="A23:E23"/>
    <mergeCell ref="A48:E48"/>
    <mergeCell ref="B2:E2"/>
    <mergeCell ref="B3:E3"/>
    <mergeCell ref="B4:E4"/>
    <mergeCell ref="A8:E8"/>
    <mergeCell ref="A9:E9"/>
    <mergeCell ref="B6:E6"/>
    <mergeCell ref="D21:E21"/>
    <mergeCell ref="D46:E46"/>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0:A65 A12:A20 A25:A4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9 A24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B50:B65 B12:B20 B25:B45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76"/>
  <sheetViews>
    <sheetView zoomScaleNormal="100" workbookViewId="0">
      <selection activeCell="D33" sqref="D3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0" t="s">
        <v>6</v>
      </c>
      <c r="B1" s="160"/>
      <c r="C1" s="160"/>
      <c r="D1" s="160"/>
      <c r="E1" s="160"/>
      <c r="F1" s="40"/>
    </row>
    <row r="2" spans="1:6" ht="21" customHeight="1" x14ac:dyDescent="0.2">
      <c r="A2" s="4" t="s">
        <v>2</v>
      </c>
      <c r="B2" s="163" t="str">
        <f>'Summary and sign-off'!B2:F2</f>
        <v>New Zealand Film Commission</v>
      </c>
      <c r="C2" s="163"/>
      <c r="D2" s="163"/>
      <c r="E2" s="163"/>
      <c r="F2" s="40"/>
    </row>
    <row r="3" spans="1:6" ht="21" customHeight="1" x14ac:dyDescent="0.2">
      <c r="A3" s="4" t="s">
        <v>3</v>
      </c>
      <c r="B3" s="163" t="str">
        <f>'Summary and sign-off'!B3:F3</f>
        <v>Annabelle Sheehan</v>
      </c>
      <c r="C3" s="163"/>
      <c r="D3" s="163"/>
      <c r="E3" s="163"/>
      <c r="F3" s="40"/>
    </row>
    <row r="4" spans="1:6" ht="21" customHeight="1" x14ac:dyDescent="0.2">
      <c r="A4" s="4" t="s">
        <v>77</v>
      </c>
      <c r="B4" s="163">
        <f>'Summary and sign-off'!B4:F4</f>
        <v>43647</v>
      </c>
      <c r="C4" s="163"/>
      <c r="D4" s="163"/>
      <c r="E4" s="163"/>
      <c r="F4" s="40"/>
    </row>
    <row r="5" spans="1:6" ht="21" customHeight="1" x14ac:dyDescent="0.2">
      <c r="A5" s="4" t="s">
        <v>78</v>
      </c>
      <c r="B5" s="163">
        <f>'Summary and sign-off'!B5:F5</f>
        <v>44012</v>
      </c>
      <c r="C5" s="163"/>
      <c r="D5" s="163"/>
      <c r="E5" s="163"/>
      <c r="F5" s="40"/>
    </row>
    <row r="6" spans="1:6" ht="21" customHeight="1" x14ac:dyDescent="0.2">
      <c r="A6" s="4" t="s">
        <v>29</v>
      </c>
      <c r="B6" s="158" t="s">
        <v>64</v>
      </c>
      <c r="C6" s="158"/>
      <c r="D6" s="158"/>
      <c r="E6" s="158"/>
      <c r="F6" s="40"/>
    </row>
    <row r="7" spans="1:6" ht="21" customHeight="1" x14ac:dyDescent="0.2">
      <c r="A7" s="4" t="s">
        <v>104</v>
      </c>
      <c r="B7" s="158" t="s">
        <v>116</v>
      </c>
      <c r="C7" s="158"/>
      <c r="D7" s="158"/>
      <c r="E7" s="158"/>
      <c r="F7" s="40"/>
    </row>
    <row r="8" spans="1:6" ht="35.25" customHeight="1" x14ac:dyDescent="0.25">
      <c r="A8" s="173" t="s">
        <v>158</v>
      </c>
      <c r="B8" s="173"/>
      <c r="C8" s="174"/>
      <c r="D8" s="174"/>
      <c r="E8" s="174"/>
      <c r="F8" s="44"/>
    </row>
    <row r="9" spans="1:6" ht="35.25" customHeight="1" x14ac:dyDescent="0.25">
      <c r="A9" s="171" t="s">
        <v>135</v>
      </c>
      <c r="B9" s="172"/>
      <c r="C9" s="172"/>
      <c r="D9" s="172"/>
      <c r="E9" s="172"/>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v>43731</v>
      </c>
      <c r="B12" s="111">
        <v>391</v>
      </c>
      <c r="C12" s="116" t="s">
        <v>310</v>
      </c>
      <c r="D12" s="116" t="s">
        <v>278</v>
      </c>
      <c r="E12" s="117" t="s">
        <v>170</v>
      </c>
      <c r="F12" s="2"/>
    </row>
    <row r="13" spans="1:6" s="89" customFormat="1" x14ac:dyDescent="0.2">
      <c r="A13" s="114">
        <v>43732</v>
      </c>
      <c r="B13" s="111">
        <v>402</v>
      </c>
      <c r="C13" s="116" t="s">
        <v>309</v>
      </c>
      <c r="D13" s="116" t="s">
        <v>299</v>
      </c>
      <c r="E13" s="117" t="s">
        <v>170</v>
      </c>
      <c r="F13" s="2"/>
    </row>
    <row r="14" spans="1:6" s="89" customFormat="1" x14ac:dyDescent="0.2">
      <c r="A14" s="114">
        <v>43733</v>
      </c>
      <c r="B14" s="111">
        <v>153.5</v>
      </c>
      <c r="C14" s="116" t="s">
        <v>277</v>
      </c>
      <c r="D14" s="116" t="s">
        <v>278</v>
      </c>
      <c r="E14" s="117" t="s">
        <v>171</v>
      </c>
      <c r="F14" s="2"/>
    </row>
    <row r="15" spans="1:6" s="89" customFormat="1" x14ac:dyDescent="0.2">
      <c r="A15" s="114">
        <v>43763</v>
      </c>
      <c r="B15" s="111">
        <v>27.5</v>
      </c>
      <c r="C15" s="116" t="s">
        <v>307</v>
      </c>
      <c r="D15" s="116" t="s">
        <v>308</v>
      </c>
      <c r="E15" s="117" t="s">
        <v>171</v>
      </c>
      <c r="F15" s="2"/>
    </row>
    <row r="16" spans="1:6" s="89" customFormat="1" x14ac:dyDescent="0.2">
      <c r="A16" s="114">
        <v>43776</v>
      </c>
      <c r="B16" s="111">
        <v>348.34</v>
      </c>
      <c r="C16" s="116" t="s">
        <v>277</v>
      </c>
      <c r="D16" s="116" t="s">
        <v>306</v>
      </c>
      <c r="E16" s="117" t="s">
        <v>181</v>
      </c>
      <c r="F16" s="2"/>
    </row>
    <row r="17" spans="1:6" s="89" customFormat="1" x14ac:dyDescent="0.2">
      <c r="A17" s="114">
        <v>43777</v>
      </c>
      <c r="B17" s="111">
        <v>794.75</v>
      </c>
      <c r="C17" s="116" t="s">
        <v>277</v>
      </c>
      <c r="D17" s="116" t="s">
        <v>278</v>
      </c>
      <c r="E17" s="117" t="s">
        <v>181</v>
      </c>
      <c r="F17" s="2"/>
    </row>
    <row r="18" spans="1:6" s="89" customFormat="1" x14ac:dyDescent="0.2">
      <c r="A18" s="114">
        <v>43778</v>
      </c>
      <c r="B18" s="111">
        <v>142.52000000000001</v>
      </c>
      <c r="C18" s="116" t="s">
        <v>277</v>
      </c>
      <c r="D18" s="116" t="s">
        <v>305</v>
      </c>
      <c r="E18" s="117" t="s">
        <v>181</v>
      </c>
      <c r="F18" s="2"/>
    </row>
    <row r="19" spans="1:6" s="89" customFormat="1" x14ac:dyDescent="0.2">
      <c r="A19" s="114">
        <v>43778</v>
      </c>
      <c r="B19" s="111">
        <v>152.66999999999999</v>
      </c>
      <c r="C19" s="116" t="s">
        <v>277</v>
      </c>
      <c r="D19" s="116" t="s">
        <v>304</v>
      </c>
      <c r="E19" s="117" t="s">
        <v>181</v>
      </c>
      <c r="F19" s="2"/>
    </row>
    <row r="20" spans="1:6" s="89" customFormat="1" x14ac:dyDescent="0.2">
      <c r="A20" s="114">
        <v>43788</v>
      </c>
      <c r="B20" s="111">
        <v>1172</v>
      </c>
      <c r="C20" s="116" t="s">
        <v>301</v>
      </c>
      <c r="D20" s="116" t="s">
        <v>302</v>
      </c>
      <c r="E20" s="117" t="s">
        <v>170</v>
      </c>
      <c r="F20" s="2"/>
    </row>
    <row r="21" spans="1:6" s="89" customFormat="1" x14ac:dyDescent="0.2">
      <c r="A21" s="114">
        <v>43853</v>
      </c>
      <c r="B21" s="111">
        <v>63</v>
      </c>
      <c r="C21" s="116" t="s">
        <v>277</v>
      </c>
      <c r="D21" s="116" t="s">
        <v>303</v>
      </c>
      <c r="E21" s="117" t="s">
        <v>171</v>
      </c>
      <c r="F21" s="2"/>
    </row>
    <row r="22" spans="1:6" s="89" customFormat="1" x14ac:dyDescent="0.2">
      <c r="A22" s="114">
        <v>43879</v>
      </c>
      <c r="B22" s="111">
        <v>220.8</v>
      </c>
      <c r="C22" s="116" t="s">
        <v>277</v>
      </c>
      <c r="D22" s="116" t="s">
        <v>299</v>
      </c>
      <c r="E22" s="117" t="s">
        <v>282</v>
      </c>
      <c r="F22" s="2"/>
    </row>
    <row r="23" spans="1:6" s="89" customFormat="1" x14ac:dyDescent="0.2">
      <c r="A23" s="114">
        <v>43880</v>
      </c>
      <c r="B23" s="111">
        <v>185</v>
      </c>
      <c r="C23" s="116" t="s">
        <v>277</v>
      </c>
      <c r="D23" s="116" t="s">
        <v>300</v>
      </c>
      <c r="E23" s="117" t="s">
        <v>282</v>
      </c>
      <c r="F23" s="2"/>
    </row>
    <row r="24" spans="1:6" s="89" customFormat="1" x14ac:dyDescent="0.2">
      <c r="A24" s="114">
        <v>43893</v>
      </c>
      <c r="B24" s="111">
        <v>378.5</v>
      </c>
      <c r="C24" s="116" t="s">
        <v>277</v>
      </c>
      <c r="D24" s="116" t="s">
        <v>278</v>
      </c>
      <c r="E24" s="117" t="s">
        <v>171</v>
      </c>
      <c r="F24" s="2"/>
    </row>
    <row r="25" spans="1:6" s="89" customFormat="1" x14ac:dyDescent="0.2">
      <c r="A25" s="114"/>
      <c r="B25" s="111"/>
      <c r="C25" s="116"/>
      <c r="D25" s="116"/>
      <c r="E25" s="117"/>
      <c r="F25" s="2"/>
    </row>
    <row r="26" spans="1:6" s="89" customFormat="1" x14ac:dyDescent="0.2">
      <c r="A26" s="110"/>
      <c r="B26" s="111"/>
      <c r="C26" s="116"/>
      <c r="D26" s="116"/>
      <c r="E26" s="117"/>
      <c r="F26" s="2"/>
    </row>
    <row r="27" spans="1:6" s="89" customFormat="1" ht="11.25" hidden="1" customHeight="1" x14ac:dyDescent="0.2">
      <c r="A27" s="110"/>
      <c r="B27" s="111"/>
      <c r="C27" s="116"/>
      <c r="D27" s="116"/>
      <c r="E27" s="117"/>
      <c r="F27" s="2"/>
    </row>
    <row r="28" spans="1:6" ht="34.5" customHeight="1" x14ac:dyDescent="0.2">
      <c r="A28" s="90" t="s">
        <v>129</v>
      </c>
      <c r="B28" s="102">
        <f>SUM(B11:B27)</f>
        <v>4431.58</v>
      </c>
      <c r="C28" s="123" t="str">
        <f>IF(SUBTOTAL(3,B11:B27)=SUBTOTAL(103,B11:B27),'Summary and sign-off'!$A$47,'Summary and sign-off'!$A$48)</f>
        <v>Check - there are no hidden rows with data</v>
      </c>
      <c r="D28" s="164" t="str">
        <f>IF('Summary and sign-off'!F57='Summary and sign-off'!F53,'Summary and sign-off'!A50,'Summary and sign-off'!A49)</f>
        <v>Check - each entry provides sufficient information</v>
      </c>
      <c r="E28" s="164"/>
      <c r="F28" s="2"/>
    </row>
    <row r="29" spans="1:6" x14ac:dyDescent="0.2">
      <c r="A29" s="23"/>
      <c r="B29" s="22"/>
      <c r="C29" s="22"/>
      <c r="D29" s="22"/>
      <c r="E29" s="22"/>
      <c r="F29" s="40"/>
    </row>
    <row r="30" spans="1:6" x14ac:dyDescent="0.2">
      <c r="A30" s="23" t="s">
        <v>8</v>
      </c>
      <c r="B30" s="24"/>
      <c r="C30" s="29"/>
      <c r="D30" s="22"/>
      <c r="E30" s="22"/>
      <c r="F30" s="40"/>
    </row>
    <row r="31" spans="1:6" ht="12.75" customHeight="1" x14ac:dyDescent="0.2">
      <c r="A31" s="25" t="s">
        <v>160</v>
      </c>
      <c r="B31" s="25"/>
      <c r="C31" s="25"/>
      <c r="D31" s="25"/>
      <c r="E31" s="25"/>
      <c r="F31" s="40"/>
    </row>
    <row r="32" spans="1:6" x14ac:dyDescent="0.2">
      <c r="A32" s="25" t="s">
        <v>159</v>
      </c>
      <c r="B32" s="33"/>
      <c r="C32" s="45"/>
      <c r="D32" s="46"/>
      <c r="E32" s="46"/>
      <c r="F32" s="40"/>
    </row>
    <row r="33" spans="1:6" x14ac:dyDescent="0.2">
      <c r="A33" s="25" t="s">
        <v>157</v>
      </c>
      <c r="B33" s="27"/>
      <c r="C33" s="28"/>
      <c r="D33" s="28"/>
      <c r="E33" s="28"/>
      <c r="F33" s="29"/>
    </row>
    <row r="34" spans="1:6" x14ac:dyDescent="0.2">
      <c r="A34" s="33" t="s">
        <v>13</v>
      </c>
      <c r="B34" s="33"/>
      <c r="C34" s="45"/>
      <c r="D34" s="45"/>
      <c r="E34" s="45"/>
      <c r="F34" s="40"/>
    </row>
    <row r="35" spans="1:6" ht="12.75" customHeight="1" x14ac:dyDescent="0.2">
      <c r="A35" s="33" t="s">
        <v>166</v>
      </c>
      <c r="B35" s="33"/>
      <c r="C35" s="47"/>
      <c r="D35" s="47"/>
      <c r="E35" s="35"/>
      <c r="F35" s="40"/>
    </row>
    <row r="36" spans="1:6" x14ac:dyDescent="0.2">
      <c r="A36" s="22"/>
      <c r="B36" s="22"/>
      <c r="C36" s="22"/>
      <c r="D36" s="22"/>
      <c r="E36" s="22"/>
      <c r="F36" s="40"/>
    </row>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sheetData>
  <sheetProtection sheet="1" formatCells="0" insertRows="0" deleteRows="0"/>
  <mergeCells count="10">
    <mergeCell ref="D28:E28"/>
    <mergeCell ref="B6:E6"/>
    <mergeCell ref="B5:E5"/>
    <mergeCell ref="A1:E1"/>
    <mergeCell ref="A9:E9"/>
    <mergeCell ref="B2:E2"/>
    <mergeCell ref="B3:E3"/>
    <mergeCell ref="B4:E4"/>
    <mergeCell ref="A8:E8"/>
    <mergeCell ref="B7:E7"/>
  </mergeCells>
  <dataValidations disablePrompts="1"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7"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A27" sqref="A2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0" t="s">
        <v>6</v>
      </c>
      <c r="B1" s="160"/>
      <c r="C1" s="160"/>
      <c r="D1" s="160"/>
      <c r="E1" s="160"/>
      <c r="F1" s="26"/>
    </row>
    <row r="2" spans="1:6" ht="21" customHeight="1" x14ac:dyDescent="0.2">
      <c r="A2" s="4" t="s">
        <v>2</v>
      </c>
      <c r="B2" s="163" t="str">
        <f>'Summary and sign-off'!B2:F2</f>
        <v>New Zealand Film Commission</v>
      </c>
      <c r="C2" s="163"/>
      <c r="D2" s="163"/>
      <c r="E2" s="163"/>
      <c r="F2" s="26"/>
    </row>
    <row r="3" spans="1:6" ht="21" customHeight="1" x14ac:dyDescent="0.2">
      <c r="A3" s="4" t="s">
        <v>3</v>
      </c>
      <c r="B3" s="163" t="str">
        <f>'Summary and sign-off'!B3:F3</f>
        <v>Annabelle Sheehan</v>
      </c>
      <c r="C3" s="163"/>
      <c r="D3" s="163"/>
      <c r="E3" s="163"/>
      <c r="F3" s="26"/>
    </row>
    <row r="4" spans="1:6" ht="21" customHeight="1" x14ac:dyDescent="0.2">
      <c r="A4" s="4" t="s">
        <v>77</v>
      </c>
      <c r="B4" s="163">
        <f>'Summary and sign-off'!B4:F4</f>
        <v>43647</v>
      </c>
      <c r="C4" s="163"/>
      <c r="D4" s="163"/>
      <c r="E4" s="163"/>
      <c r="F4" s="26"/>
    </row>
    <row r="5" spans="1:6" ht="21" customHeight="1" x14ac:dyDescent="0.2">
      <c r="A5" s="4" t="s">
        <v>78</v>
      </c>
      <c r="B5" s="163">
        <f>'Summary and sign-off'!B5:F5</f>
        <v>44012</v>
      </c>
      <c r="C5" s="163"/>
      <c r="D5" s="163"/>
      <c r="E5" s="163"/>
      <c r="F5" s="26"/>
    </row>
    <row r="6" spans="1:6" ht="21" customHeight="1" x14ac:dyDescent="0.2">
      <c r="A6" s="4" t="s">
        <v>29</v>
      </c>
      <c r="B6" s="158" t="s">
        <v>28</v>
      </c>
      <c r="C6" s="158"/>
      <c r="D6" s="158"/>
      <c r="E6" s="158"/>
      <c r="F6" s="36"/>
    </row>
    <row r="7" spans="1:6" ht="21" customHeight="1" x14ac:dyDescent="0.2">
      <c r="A7" s="4" t="s">
        <v>104</v>
      </c>
      <c r="B7" s="158" t="s">
        <v>116</v>
      </c>
      <c r="C7" s="158"/>
      <c r="D7" s="158"/>
      <c r="E7" s="158"/>
      <c r="F7" s="36"/>
    </row>
    <row r="8" spans="1:6" ht="35.25" customHeight="1" x14ac:dyDescent="0.2">
      <c r="A8" s="167" t="s">
        <v>0</v>
      </c>
      <c r="B8" s="167"/>
      <c r="C8" s="174"/>
      <c r="D8" s="174"/>
      <c r="E8" s="174"/>
      <c r="F8" s="26"/>
    </row>
    <row r="9" spans="1:6" ht="35.25" customHeight="1" x14ac:dyDescent="0.2">
      <c r="A9" s="175" t="s">
        <v>127</v>
      </c>
      <c r="B9" s="176"/>
      <c r="C9" s="176"/>
      <c r="D9" s="176"/>
      <c r="E9" s="176"/>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t="s">
        <v>313</v>
      </c>
      <c r="B12" s="111">
        <f>87.9+38+38+38+34.2+38+89.43+31+135.53+112.4+17+33.05+52.41+48.45+107.23+51.62</f>
        <v>952.22</v>
      </c>
      <c r="C12" s="116" t="s">
        <v>314</v>
      </c>
      <c r="D12" s="116" t="s">
        <v>315</v>
      </c>
      <c r="E12" s="117" t="s">
        <v>171</v>
      </c>
      <c r="F12" s="3"/>
    </row>
    <row r="13" spans="1:6" s="89" customFormat="1" x14ac:dyDescent="0.2">
      <c r="A13" s="114"/>
      <c r="B13" s="111"/>
      <c r="C13" s="116"/>
      <c r="D13" s="116"/>
      <c r="E13" s="117"/>
      <c r="F13" s="3"/>
    </row>
    <row r="14" spans="1:6" s="89" customFormat="1" x14ac:dyDescent="0.2">
      <c r="A14" s="114"/>
      <c r="B14" s="111"/>
      <c r="C14" s="116"/>
      <c r="D14" s="116"/>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 customHeight="1" x14ac:dyDescent="0.2">
      <c r="A25" s="90" t="s">
        <v>136</v>
      </c>
      <c r="B25" s="102">
        <f>SUM(B11:B24)</f>
        <v>952.22</v>
      </c>
      <c r="C25" s="123" t="str">
        <f>IF(SUBTOTAL(3,B11:B24)=SUBTOTAL(103,B11:B24),'Summary and sign-off'!$A$47,'Summary and sign-off'!$A$48)</f>
        <v>Check - there are no hidden rows with data</v>
      </c>
      <c r="D25" s="164" t="str">
        <f>IF('Summary and sign-off'!F58='Summary and sign-off'!F53,'Summary and sign-off'!A50,'Summary and sign-off'!A49)</f>
        <v>Check - each entry provides sufficient information</v>
      </c>
      <c r="E25" s="164"/>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157</v>
      </c>
      <c r="B29" s="27"/>
      <c r="C29" s="28"/>
      <c r="D29" s="28"/>
      <c r="E29" s="28"/>
      <c r="F29" s="29"/>
    </row>
    <row r="30" spans="1:6" x14ac:dyDescent="0.2">
      <c r="A30" s="33" t="s">
        <v>13</v>
      </c>
      <c r="B30" s="34"/>
      <c r="C30" s="29"/>
      <c r="D30" s="29"/>
      <c r="E30" s="29"/>
      <c r="F30" s="29"/>
    </row>
    <row r="31" spans="1:6" ht="12.75"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6"/>
  <sheetViews>
    <sheetView topLeftCell="A10" zoomScaleNormal="100" workbookViewId="0">
      <selection activeCell="B26" sqref="B26"/>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0" t="s">
        <v>32</v>
      </c>
      <c r="B1" s="160"/>
      <c r="C1" s="160"/>
      <c r="D1" s="160"/>
      <c r="E1" s="160"/>
      <c r="F1" s="160"/>
    </row>
    <row r="2" spans="1:6" ht="21" customHeight="1" x14ac:dyDescent="0.2">
      <c r="A2" s="4" t="s">
        <v>2</v>
      </c>
      <c r="B2" s="163" t="str">
        <f>'Summary and sign-off'!B2:F2</f>
        <v>New Zealand Film Commission</v>
      </c>
      <c r="C2" s="163"/>
      <c r="D2" s="163"/>
      <c r="E2" s="163"/>
      <c r="F2" s="163"/>
    </row>
    <row r="3" spans="1:6" ht="21" customHeight="1" x14ac:dyDescent="0.2">
      <c r="A3" s="4" t="s">
        <v>3</v>
      </c>
      <c r="B3" s="163" t="str">
        <f>'Summary and sign-off'!B3:F3</f>
        <v>Annabelle Sheehan</v>
      </c>
      <c r="C3" s="163"/>
      <c r="D3" s="163"/>
      <c r="E3" s="163"/>
      <c r="F3" s="163"/>
    </row>
    <row r="4" spans="1:6" ht="21" customHeight="1" x14ac:dyDescent="0.2">
      <c r="A4" s="4" t="s">
        <v>77</v>
      </c>
      <c r="B4" s="163">
        <f>'Summary and sign-off'!B4:F4</f>
        <v>43647</v>
      </c>
      <c r="C4" s="163"/>
      <c r="D4" s="163"/>
      <c r="E4" s="163"/>
      <c r="F4" s="163"/>
    </row>
    <row r="5" spans="1:6" ht="21" customHeight="1" x14ac:dyDescent="0.2">
      <c r="A5" s="4" t="s">
        <v>78</v>
      </c>
      <c r="B5" s="163">
        <f>'Summary and sign-off'!B5:F5</f>
        <v>44012</v>
      </c>
      <c r="C5" s="163"/>
      <c r="D5" s="163"/>
      <c r="E5" s="163"/>
      <c r="F5" s="163"/>
    </row>
    <row r="6" spans="1:6" ht="21" customHeight="1" x14ac:dyDescent="0.2">
      <c r="A6" s="4" t="s">
        <v>167</v>
      </c>
      <c r="B6" s="158" t="s">
        <v>64</v>
      </c>
      <c r="C6" s="158"/>
      <c r="D6" s="158"/>
      <c r="E6" s="158"/>
      <c r="F6" s="158"/>
    </row>
    <row r="7" spans="1:6" ht="21" customHeight="1" x14ac:dyDescent="0.2">
      <c r="A7" s="4" t="s">
        <v>104</v>
      </c>
      <c r="B7" s="158" t="s">
        <v>116</v>
      </c>
      <c r="C7" s="158"/>
      <c r="D7" s="158"/>
      <c r="E7" s="158"/>
      <c r="F7" s="158"/>
    </row>
    <row r="8" spans="1:6" ht="36" customHeight="1" x14ac:dyDescent="0.2">
      <c r="A8" s="167" t="s">
        <v>52</v>
      </c>
      <c r="B8" s="167"/>
      <c r="C8" s="167"/>
      <c r="D8" s="167"/>
      <c r="E8" s="167"/>
      <c r="F8" s="167"/>
    </row>
    <row r="9" spans="1:6" ht="36" customHeight="1" x14ac:dyDescent="0.2">
      <c r="A9" s="175" t="s">
        <v>134</v>
      </c>
      <c r="B9" s="176"/>
      <c r="C9" s="176"/>
      <c r="D9" s="176"/>
      <c r="E9" s="176"/>
      <c r="F9" s="176"/>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v>43647</v>
      </c>
      <c r="B12" s="116" t="s">
        <v>311</v>
      </c>
      <c r="C12" s="122" t="s">
        <v>36</v>
      </c>
      <c r="D12" s="116" t="s">
        <v>312</v>
      </c>
      <c r="E12" s="118" t="s">
        <v>39</v>
      </c>
      <c r="F12" s="117"/>
    </row>
    <row r="13" spans="1:6" s="89" customFormat="1" x14ac:dyDescent="0.2">
      <c r="A13" s="114">
        <v>43662</v>
      </c>
      <c r="B13" s="116" t="s">
        <v>176</v>
      </c>
      <c r="C13" s="122" t="s">
        <v>36</v>
      </c>
      <c r="D13" s="116" t="s">
        <v>177</v>
      </c>
      <c r="E13" s="118" t="s">
        <v>39</v>
      </c>
      <c r="F13" s="117"/>
    </row>
    <row r="14" spans="1:6" s="89" customFormat="1" x14ac:dyDescent="0.2">
      <c r="A14" s="114">
        <v>43669</v>
      </c>
      <c r="B14" s="119" t="s">
        <v>172</v>
      </c>
      <c r="C14" s="122" t="s">
        <v>34</v>
      </c>
      <c r="D14" s="119" t="s">
        <v>173</v>
      </c>
      <c r="E14" s="118" t="s">
        <v>39</v>
      </c>
      <c r="F14" s="120"/>
    </row>
    <row r="15" spans="1:6" s="89" customFormat="1" x14ac:dyDescent="0.2">
      <c r="A15" s="114">
        <v>43675</v>
      </c>
      <c r="B15" s="119" t="s">
        <v>257</v>
      </c>
      <c r="C15" s="122" t="s">
        <v>34</v>
      </c>
      <c r="D15" s="119" t="s">
        <v>258</v>
      </c>
      <c r="E15" s="118" t="s">
        <v>39</v>
      </c>
      <c r="F15" s="120"/>
    </row>
    <row r="16" spans="1:6" s="89" customFormat="1" x14ac:dyDescent="0.2">
      <c r="A16" s="114">
        <v>43678</v>
      </c>
      <c r="B16" s="119" t="s">
        <v>259</v>
      </c>
      <c r="C16" s="122" t="s">
        <v>34</v>
      </c>
      <c r="D16" s="119" t="s">
        <v>260</v>
      </c>
      <c r="E16" s="118" t="s">
        <v>39</v>
      </c>
      <c r="F16" s="120"/>
    </row>
    <row r="17" spans="1:6" s="89" customFormat="1" x14ac:dyDescent="0.2">
      <c r="A17" s="114">
        <v>43696</v>
      </c>
      <c r="B17" s="119" t="s">
        <v>252</v>
      </c>
      <c r="C17" s="122" t="s">
        <v>34</v>
      </c>
      <c r="D17" s="119" t="s">
        <v>253</v>
      </c>
      <c r="E17" s="118" t="s">
        <v>39</v>
      </c>
      <c r="F17" s="120" t="s">
        <v>254</v>
      </c>
    </row>
    <row r="18" spans="1:6" s="89" customFormat="1" ht="25.5" x14ac:dyDescent="0.2">
      <c r="A18" s="114">
        <v>43697</v>
      </c>
      <c r="B18" s="119" t="s">
        <v>255</v>
      </c>
      <c r="C18" s="122" t="s">
        <v>36</v>
      </c>
      <c r="D18" s="119" t="s">
        <v>256</v>
      </c>
      <c r="E18" s="118" t="s">
        <v>39</v>
      </c>
      <c r="F18" s="120"/>
    </row>
    <row r="19" spans="1:6" s="89" customFormat="1" x14ac:dyDescent="0.2">
      <c r="A19" s="114">
        <v>43707</v>
      </c>
      <c r="B19" s="119" t="s">
        <v>250</v>
      </c>
      <c r="C19" s="122" t="s">
        <v>34</v>
      </c>
      <c r="D19" s="119" t="s">
        <v>251</v>
      </c>
      <c r="E19" s="118" t="s">
        <v>39</v>
      </c>
      <c r="F19" s="120"/>
    </row>
    <row r="20" spans="1:6" s="89" customFormat="1" x14ac:dyDescent="0.2">
      <c r="A20" s="114">
        <v>43712</v>
      </c>
      <c r="B20" s="119" t="s">
        <v>243</v>
      </c>
      <c r="C20" s="122" t="s">
        <v>34</v>
      </c>
      <c r="D20" s="119" t="s">
        <v>245</v>
      </c>
      <c r="E20" s="118" t="s">
        <v>39</v>
      </c>
      <c r="F20" s="120"/>
    </row>
    <row r="21" spans="1:6" s="89" customFormat="1" x14ac:dyDescent="0.2">
      <c r="A21" s="114">
        <v>43725</v>
      </c>
      <c r="B21" s="119" t="s">
        <v>248</v>
      </c>
      <c r="C21" s="122" t="s">
        <v>34</v>
      </c>
      <c r="D21" s="119" t="s">
        <v>249</v>
      </c>
      <c r="E21" s="118" t="s">
        <v>39</v>
      </c>
      <c r="F21" s="120"/>
    </row>
    <row r="22" spans="1:6" s="89" customFormat="1" x14ac:dyDescent="0.2">
      <c r="A22" s="114">
        <v>43735</v>
      </c>
      <c r="B22" s="119" t="s">
        <v>246</v>
      </c>
      <c r="C22" s="122" t="s">
        <v>34</v>
      </c>
      <c r="D22" s="119" t="s">
        <v>247</v>
      </c>
      <c r="E22" s="118" t="s">
        <v>39</v>
      </c>
      <c r="F22" s="120"/>
    </row>
    <row r="23" spans="1:6" s="89" customFormat="1" x14ac:dyDescent="0.2">
      <c r="A23" s="114">
        <v>43735</v>
      </c>
      <c r="B23" s="119" t="s">
        <v>235</v>
      </c>
      <c r="C23" s="122" t="s">
        <v>36</v>
      </c>
      <c r="D23" s="119" t="s">
        <v>236</v>
      </c>
      <c r="E23" s="118" t="s">
        <v>41</v>
      </c>
      <c r="F23" s="120"/>
    </row>
    <row r="24" spans="1:6" s="89" customFormat="1" x14ac:dyDescent="0.2">
      <c r="A24" s="114">
        <v>43745</v>
      </c>
      <c r="B24" s="119" t="s">
        <v>244</v>
      </c>
      <c r="C24" s="122" t="s">
        <v>36</v>
      </c>
      <c r="D24" s="119">
        <v>818</v>
      </c>
      <c r="E24" s="118" t="s">
        <v>39</v>
      </c>
      <c r="F24" s="120"/>
    </row>
    <row r="25" spans="1:6" s="89" customFormat="1" ht="25.5" x14ac:dyDescent="0.2">
      <c r="A25" s="114">
        <v>43775</v>
      </c>
      <c r="B25" s="119" t="s">
        <v>239</v>
      </c>
      <c r="C25" s="122" t="s">
        <v>34</v>
      </c>
      <c r="D25" s="119" t="s">
        <v>240</v>
      </c>
      <c r="E25" s="118" t="s">
        <v>39</v>
      </c>
      <c r="F25" s="120"/>
    </row>
    <row r="26" spans="1:6" s="89" customFormat="1" x14ac:dyDescent="0.2">
      <c r="A26" s="114">
        <v>43787</v>
      </c>
      <c r="B26" s="119" t="s">
        <v>233</v>
      </c>
      <c r="C26" s="122" t="s">
        <v>36</v>
      </c>
      <c r="D26" s="119" t="s">
        <v>234</v>
      </c>
      <c r="E26" s="118" t="s">
        <v>39</v>
      </c>
      <c r="F26" s="120"/>
    </row>
    <row r="27" spans="1:6" s="89" customFormat="1" x14ac:dyDescent="0.2">
      <c r="A27" s="114">
        <v>43804</v>
      </c>
      <c r="B27" s="119" t="s">
        <v>231</v>
      </c>
      <c r="C27" s="122" t="s">
        <v>36</v>
      </c>
      <c r="D27" s="119" t="s">
        <v>232</v>
      </c>
      <c r="E27" s="118" t="s">
        <v>39</v>
      </c>
      <c r="F27" s="120"/>
    </row>
    <row r="28" spans="1:6" s="89" customFormat="1" x14ac:dyDescent="0.2">
      <c r="A28" s="114">
        <v>43805</v>
      </c>
      <c r="B28" s="119" t="s">
        <v>237</v>
      </c>
      <c r="C28" s="122" t="s">
        <v>34</v>
      </c>
      <c r="D28" s="119" t="s">
        <v>238</v>
      </c>
      <c r="E28" s="118" t="s">
        <v>39</v>
      </c>
      <c r="F28" s="120"/>
    </row>
    <row r="29" spans="1:6" s="89" customFormat="1" ht="25.5" x14ac:dyDescent="0.2">
      <c r="A29" s="114">
        <v>43809</v>
      </c>
      <c r="B29" s="119" t="s">
        <v>229</v>
      </c>
      <c r="C29" s="122" t="s">
        <v>36</v>
      </c>
      <c r="D29" s="119" t="s">
        <v>230</v>
      </c>
      <c r="E29" s="118" t="s">
        <v>39</v>
      </c>
      <c r="F29" s="120"/>
    </row>
    <row r="30" spans="1:6" s="89" customFormat="1" x14ac:dyDescent="0.2">
      <c r="A30" s="114">
        <v>43809</v>
      </c>
      <c r="B30" s="119" t="s">
        <v>222</v>
      </c>
      <c r="C30" s="122" t="s">
        <v>36</v>
      </c>
      <c r="D30" s="119" t="s">
        <v>223</v>
      </c>
      <c r="E30" s="118" t="s">
        <v>39</v>
      </c>
      <c r="F30" s="120" t="s">
        <v>224</v>
      </c>
    </row>
    <row r="31" spans="1:6" s="89" customFormat="1" x14ac:dyDescent="0.2">
      <c r="A31" s="114">
        <v>43811</v>
      </c>
      <c r="B31" s="119" t="s">
        <v>241</v>
      </c>
      <c r="C31" s="122" t="s">
        <v>34</v>
      </c>
      <c r="D31" s="119" t="s">
        <v>242</v>
      </c>
      <c r="E31" s="118" t="s">
        <v>39</v>
      </c>
      <c r="F31" s="120"/>
    </row>
    <row r="32" spans="1:6" s="89" customFormat="1" x14ac:dyDescent="0.2">
      <c r="A32" s="114">
        <v>43816</v>
      </c>
      <c r="B32" s="119" t="s">
        <v>225</v>
      </c>
      <c r="C32" s="122" t="s">
        <v>36</v>
      </c>
      <c r="D32" s="119" t="s">
        <v>261</v>
      </c>
      <c r="E32" s="118" t="s">
        <v>39</v>
      </c>
      <c r="F32" s="120"/>
    </row>
    <row r="33" spans="1:7" s="89" customFormat="1" x14ac:dyDescent="0.2">
      <c r="A33" s="114">
        <v>43816</v>
      </c>
      <c r="B33" s="119" t="s">
        <v>226</v>
      </c>
      <c r="C33" s="122" t="s">
        <v>36</v>
      </c>
      <c r="D33" s="119" t="s">
        <v>227</v>
      </c>
      <c r="E33" s="118" t="s">
        <v>39</v>
      </c>
      <c r="F33" s="120" t="s">
        <v>228</v>
      </c>
    </row>
    <row r="34" spans="1:7" s="89" customFormat="1" x14ac:dyDescent="0.2">
      <c r="A34" s="114">
        <v>43857</v>
      </c>
      <c r="B34" s="119" t="s">
        <v>269</v>
      </c>
      <c r="C34" s="122" t="s">
        <v>36</v>
      </c>
      <c r="D34" s="119" t="s">
        <v>270</v>
      </c>
      <c r="E34" s="118" t="s">
        <v>39</v>
      </c>
      <c r="F34" s="120"/>
    </row>
    <row r="35" spans="1:7" s="89" customFormat="1" x14ac:dyDescent="0.2">
      <c r="A35" s="114">
        <v>43859</v>
      </c>
      <c r="B35" s="119" t="s">
        <v>272</v>
      </c>
      <c r="C35" s="122" t="s">
        <v>36</v>
      </c>
      <c r="D35" s="119" t="s">
        <v>271</v>
      </c>
      <c r="E35" s="118" t="s">
        <v>39</v>
      </c>
      <c r="F35" s="120"/>
    </row>
    <row r="36" spans="1:7" s="89" customFormat="1" x14ac:dyDescent="0.2">
      <c r="A36" s="114">
        <v>43874</v>
      </c>
      <c r="B36" s="119" t="s">
        <v>273</v>
      </c>
      <c r="C36" s="122" t="s">
        <v>36</v>
      </c>
      <c r="D36" s="119" t="s">
        <v>274</v>
      </c>
      <c r="E36" s="118" t="s">
        <v>39</v>
      </c>
      <c r="F36" s="120"/>
    </row>
    <row r="37" spans="1:7" s="89" customFormat="1" ht="25.5" x14ac:dyDescent="0.2">
      <c r="A37" s="114">
        <v>43878</v>
      </c>
      <c r="B37" s="119" t="s">
        <v>262</v>
      </c>
      <c r="C37" s="122" t="s">
        <v>34</v>
      </c>
      <c r="D37" s="119" t="s">
        <v>227</v>
      </c>
      <c r="E37" s="118" t="s">
        <v>41</v>
      </c>
      <c r="F37" s="120"/>
    </row>
    <row r="38" spans="1:7" s="89" customFormat="1" x14ac:dyDescent="0.2">
      <c r="A38" s="114">
        <v>43881</v>
      </c>
      <c r="B38" s="119" t="s">
        <v>275</v>
      </c>
      <c r="C38" s="122" t="s">
        <v>36</v>
      </c>
      <c r="D38" s="119" t="s">
        <v>276</v>
      </c>
      <c r="E38" s="118" t="s">
        <v>39</v>
      </c>
      <c r="F38" s="120"/>
    </row>
    <row r="39" spans="1:7" s="89" customFormat="1" x14ac:dyDescent="0.2">
      <c r="A39" s="114">
        <v>43890</v>
      </c>
      <c r="B39" s="119" t="s">
        <v>263</v>
      </c>
      <c r="C39" s="122" t="s">
        <v>34</v>
      </c>
      <c r="D39" s="119" t="s">
        <v>264</v>
      </c>
      <c r="E39" s="118" t="s">
        <v>39</v>
      </c>
      <c r="F39" s="120"/>
    </row>
    <row r="40" spans="1:7" s="89" customFormat="1" x14ac:dyDescent="0.2">
      <c r="A40" s="114">
        <v>43893</v>
      </c>
      <c r="B40" s="119" t="s">
        <v>267</v>
      </c>
      <c r="C40" s="122" t="s">
        <v>36</v>
      </c>
      <c r="D40" s="119" t="s">
        <v>268</v>
      </c>
      <c r="E40" s="118" t="s">
        <v>39</v>
      </c>
      <c r="F40" s="120"/>
    </row>
    <row r="41" spans="1:7" s="89" customFormat="1" x14ac:dyDescent="0.2">
      <c r="A41" s="114">
        <v>43915</v>
      </c>
      <c r="B41" s="119" t="s">
        <v>265</v>
      </c>
      <c r="C41" s="122" t="s">
        <v>34</v>
      </c>
      <c r="D41" s="119" t="s">
        <v>266</v>
      </c>
      <c r="E41" s="118" t="s">
        <v>39</v>
      </c>
      <c r="F41" s="120"/>
    </row>
    <row r="42" spans="1:7" s="89" customFormat="1" x14ac:dyDescent="0.2">
      <c r="A42" s="114">
        <v>44008</v>
      </c>
      <c r="B42" s="119" t="s">
        <v>293</v>
      </c>
      <c r="C42" s="122" t="s">
        <v>34</v>
      </c>
      <c r="D42" s="119" t="s">
        <v>294</v>
      </c>
      <c r="E42" s="118" t="s">
        <v>39</v>
      </c>
      <c r="F42" s="120"/>
    </row>
    <row r="43" spans="1:7" s="89" customFormat="1" x14ac:dyDescent="0.2">
      <c r="A43" s="114"/>
      <c r="B43" s="119"/>
      <c r="C43" s="122"/>
      <c r="D43" s="119"/>
      <c r="E43" s="118"/>
      <c r="F43" s="120"/>
    </row>
    <row r="44" spans="1:7" s="89" customFormat="1" x14ac:dyDescent="0.2">
      <c r="A44" s="114"/>
      <c r="B44" s="119"/>
      <c r="C44" s="122"/>
      <c r="D44" s="119"/>
      <c r="E44" s="118"/>
      <c r="F44" s="120"/>
    </row>
    <row r="45" spans="1:7" s="89" customFormat="1" hidden="1" x14ac:dyDescent="0.2">
      <c r="A45" s="114"/>
      <c r="B45" s="116"/>
      <c r="C45" s="122"/>
      <c r="D45" s="116"/>
      <c r="E45" s="118"/>
      <c r="F45" s="117"/>
    </row>
    <row r="46" spans="1:7" ht="34.5" customHeight="1" x14ac:dyDescent="0.2">
      <c r="A46" s="91" t="s">
        <v>164</v>
      </c>
      <c r="B46" s="92" t="s">
        <v>35</v>
      </c>
      <c r="C46" s="93">
        <f>C47+C48</f>
        <v>31</v>
      </c>
      <c r="D46" s="131" t="str">
        <f>IF(SUBTOTAL(3,C11:C45)=SUBTOTAL(103,C11:C45),'Summary and sign-off'!$A$47,'Summary and sign-off'!$A$48)</f>
        <v>Check - there are no hidden rows with data</v>
      </c>
      <c r="E46" s="177" t="str">
        <f>IF('Summary and sign-off'!F59='Summary and sign-off'!F53,'Summary and sign-off'!A51,'Summary and sign-off'!A49)</f>
        <v>Check - each entry provides sufficient information</v>
      </c>
      <c r="F46" s="177"/>
      <c r="G46" s="89"/>
    </row>
    <row r="47" spans="1:7" ht="25.5" customHeight="1" x14ac:dyDescent="0.25">
      <c r="A47" s="94"/>
      <c r="B47" s="95" t="s">
        <v>36</v>
      </c>
      <c r="C47" s="96">
        <f>COUNTIF(C11:C45,'Summary and sign-off'!A44)</f>
        <v>16</v>
      </c>
      <c r="D47" s="19"/>
      <c r="E47" s="20"/>
      <c r="F47" s="21"/>
    </row>
    <row r="48" spans="1:7" ht="25.5" customHeight="1" x14ac:dyDescent="0.25">
      <c r="A48" s="94"/>
      <c r="B48" s="95" t="s">
        <v>34</v>
      </c>
      <c r="C48" s="96">
        <f>COUNTIF(C11:C45,'Summary and sign-off'!A45)</f>
        <v>15</v>
      </c>
      <c r="D48" s="19"/>
      <c r="E48" s="20"/>
      <c r="F48" s="21"/>
    </row>
    <row r="49" spans="1:6" x14ac:dyDescent="0.2">
      <c r="A49" s="22"/>
      <c r="B49" s="23"/>
      <c r="C49" s="22"/>
      <c r="D49" s="24"/>
      <c r="E49" s="24"/>
      <c r="F49" s="22"/>
    </row>
    <row r="50" spans="1:6" x14ac:dyDescent="0.2">
      <c r="A50" s="23" t="s">
        <v>7</v>
      </c>
      <c r="B50" s="23"/>
      <c r="C50" s="23"/>
      <c r="D50" s="23"/>
      <c r="E50" s="23"/>
      <c r="F50" s="23"/>
    </row>
    <row r="51" spans="1:6" ht="12.6" customHeight="1" x14ac:dyDescent="0.2">
      <c r="A51" s="25" t="s">
        <v>50</v>
      </c>
      <c r="B51" s="22"/>
      <c r="C51" s="22"/>
      <c r="D51" s="22"/>
      <c r="E51" s="22"/>
      <c r="F51" s="26"/>
    </row>
    <row r="52" spans="1:6" x14ac:dyDescent="0.2">
      <c r="A52" s="25" t="s">
        <v>157</v>
      </c>
      <c r="B52" s="27"/>
      <c r="C52" s="28"/>
      <c r="D52" s="28"/>
      <c r="E52" s="28"/>
      <c r="F52" s="29"/>
    </row>
    <row r="53" spans="1:6" x14ac:dyDescent="0.2">
      <c r="A53" s="25" t="s">
        <v>15</v>
      </c>
      <c r="B53" s="30"/>
      <c r="C53" s="30"/>
      <c r="D53" s="30"/>
      <c r="E53" s="30"/>
      <c r="F53" s="30"/>
    </row>
    <row r="54" spans="1:6" ht="12.75" customHeight="1" x14ac:dyDescent="0.2">
      <c r="A54" s="25" t="s">
        <v>93</v>
      </c>
      <c r="B54" s="22"/>
      <c r="C54" s="22"/>
      <c r="D54" s="22"/>
      <c r="E54" s="22"/>
      <c r="F54" s="22"/>
    </row>
    <row r="55" spans="1:6" ht="12.95" customHeight="1" x14ac:dyDescent="0.2">
      <c r="A55" s="31" t="s">
        <v>37</v>
      </c>
      <c r="B55" s="32"/>
      <c r="C55" s="32"/>
      <c r="D55" s="32"/>
      <c r="E55" s="32"/>
      <c r="F55" s="32"/>
    </row>
    <row r="56" spans="1:6" x14ac:dyDescent="0.2">
      <c r="A56" s="33" t="s">
        <v>53</v>
      </c>
      <c r="B56" s="34"/>
      <c r="C56" s="29"/>
      <c r="D56" s="29"/>
      <c r="E56" s="29"/>
      <c r="F56" s="29"/>
    </row>
    <row r="57" spans="1:6" ht="12.75" customHeight="1" x14ac:dyDescent="0.2">
      <c r="A57" s="33" t="s">
        <v>166</v>
      </c>
      <c r="B57" s="25"/>
      <c r="C57" s="35"/>
      <c r="D57" s="35"/>
      <c r="E57" s="35"/>
      <c r="F57" s="35"/>
    </row>
    <row r="58" spans="1:6" ht="12.75" customHeight="1" x14ac:dyDescent="0.2">
      <c r="A58" s="25"/>
      <c r="B58" s="25"/>
      <c r="C58" s="35"/>
      <c r="D58" s="35"/>
      <c r="E58" s="35"/>
      <c r="F58" s="35"/>
    </row>
    <row r="59" spans="1:6" ht="12.75" hidden="1" customHeight="1" x14ac:dyDescent="0.2">
      <c r="A59" s="25"/>
      <c r="B59" s="25"/>
      <c r="C59" s="35"/>
      <c r="D59" s="35"/>
      <c r="E59" s="35"/>
      <c r="F59" s="35"/>
    </row>
    <row r="60" spans="1:6" hidden="1" x14ac:dyDescent="0.2"/>
    <row r="61" spans="1:6" hidden="1" x14ac:dyDescent="0.2"/>
    <row r="62" spans="1:6" hidden="1" x14ac:dyDescent="0.2">
      <c r="A62" s="23"/>
      <c r="B62" s="23"/>
      <c r="C62" s="23"/>
      <c r="D62" s="23"/>
      <c r="E62" s="23"/>
      <c r="F62" s="23"/>
    </row>
    <row r="63" spans="1:6" hidden="1" x14ac:dyDescent="0.2">
      <c r="A63" s="23"/>
      <c r="B63" s="23"/>
      <c r="C63" s="23"/>
      <c r="D63" s="23"/>
      <c r="E63" s="23"/>
      <c r="F63" s="23"/>
    </row>
    <row r="64" spans="1:6" hidden="1" x14ac:dyDescent="0.2">
      <c r="A64" s="23"/>
      <c r="B64" s="23"/>
      <c r="C64" s="23"/>
      <c r="D64" s="23"/>
      <c r="E64" s="23"/>
      <c r="F64" s="23"/>
    </row>
    <row r="65" spans="1:6" hidden="1" x14ac:dyDescent="0.2">
      <c r="A65" s="23"/>
      <c r="B65" s="23"/>
      <c r="C65" s="23"/>
      <c r="D65" s="23"/>
      <c r="E65" s="23"/>
      <c r="F65" s="23"/>
    </row>
    <row r="66" spans="1:6" hidden="1" x14ac:dyDescent="0.2">
      <c r="A66" s="23"/>
      <c r="B66" s="23"/>
      <c r="C66" s="23"/>
      <c r="D66" s="23"/>
      <c r="E66" s="23"/>
      <c r="F66" s="23"/>
    </row>
    <row r="67" spans="1:6" hidden="1" x14ac:dyDescent="0.2"/>
    <row r="68" spans="1:6" hidden="1" x14ac:dyDescent="0.2"/>
    <row r="69" spans="1:6" hidden="1" x14ac:dyDescent="0.2"/>
    <row r="70" spans="1:6" hidden="1" x14ac:dyDescent="0.2"/>
    <row r="71" spans="1:6" hidden="1" x14ac:dyDescent="0.2"/>
    <row r="72" spans="1:6" hidden="1" x14ac:dyDescent="0.2"/>
    <row r="73" spans="1:6" hidden="1" x14ac:dyDescent="0.2"/>
    <row r="74" spans="1:6" hidden="1" x14ac:dyDescent="0.2"/>
    <row r="75" spans="1:6" hidden="1" x14ac:dyDescent="0.2"/>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row r="86" hidden="1" x14ac:dyDescent="0.2"/>
  </sheetData>
  <sheetProtection sheet="1" formatCells="0" insertRows="0" deleteRows="0"/>
  <mergeCells count="10">
    <mergeCell ref="E46:F46"/>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4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C11:C45</xm:sqref>
        </x14:dataValidation>
        <x14:dataValidation type="list" errorStyle="information" operator="greaterThan" allowBlank="1" showInputMessage="1" prompt="Provide specific $ value if possible" xr:uid="{00000000-0002-0000-0500-000003000000}">
          <x14:formula1>
            <xm:f>'Summary and sign-off'!$A$38:$A$43</xm:f>
          </x14:formula1>
          <xm:sqref>E11:E45</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openxmlformats.org/package/2006/metadata/core-propertie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12165527-d881-4234-97f9-ee139a3f0c3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Catherine Robinson</cp:lastModifiedBy>
  <cp:lastPrinted>2020-07-23T21:02:48Z</cp:lastPrinted>
  <dcterms:created xsi:type="dcterms:W3CDTF">2010-10-17T20:59:02Z</dcterms:created>
  <dcterms:modified xsi:type="dcterms:W3CDTF">2020-07-26T23:02:17Z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