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filterPrivacy="1" defaultThemeVersion="124226"/>
  <xr:revisionPtr revIDLastSave="0" documentId="13_ncr:1_{BAA86DA1-E00E-4748-84A3-B53808B33622}" xr6:coauthVersionLast="34" xr6:coauthVersionMax="34" xr10:uidLastSave="{00000000-0000-0000-0000-000000000000}"/>
  <bookViews>
    <workbookView xWindow="0" yWindow="0" windowWidth="25200" windowHeight="10656" tabRatio="825" activeTab="7" xr2:uid="{00000000-000D-0000-FFFF-FFFF00000000}"/>
  </bookViews>
  <sheets>
    <sheet name="Travel AS" sheetId="6" r:id="rId1"/>
    <sheet name="Travel DG" sheetId="1" r:id="rId2"/>
    <sheet name="Hospitality AS" sheetId="7" r:id="rId3"/>
    <sheet name="Hospitality DG" sheetId="2" r:id="rId4"/>
    <sheet name="Gifts and Benefits AS" sheetId="8" r:id="rId5"/>
    <sheet name="Gifts and Benefits DG" sheetId="4" r:id="rId6"/>
    <sheet name="All other expenses AS" sheetId="9" r:id="rId7"/>
    <sheet name="All other expenses DG" sheetId="3" r:id="rId8"/>
  </sheets>
  <definedNames>
    <definedName name="_xlnm._FilterDatabase" localSheetId="6" hidden="1">'All other expenses AS'!$A$8:$E$14</definedName>
    <definedName name="_xlnm.Print_Area" localSheetId="6">'All other expenses AS'!$A$1:$E$26</definedName>
    <definedName name="_xlnm.Print_Area" localSheetId="7">'All other expenses DG'!$A$1:$E$26</definedName>
    <definedName name="_xlnm.Print_Area" localSheetId="4">'Gifts and Benefits AS'!$A$1:$E$24</definedName>
    <definedName name="_xlnm.Print_Area" localSheetId="5">'Gifts and Benefits DG'!$A$1:$E$24</definedName>
    <definedName name="_xlnm.Print_Area" localSheetId="2">'Hospitality AS'!$A$1:$F$28</definedName>
    <definedName name="_xlnm.Print_Area" localSheetId="3">'Hospitality DG'!$A$1:$F$28</definedName>
    <definedName name="_xlnm.Print_Area" localSheetId="0">'Travel AS'!$A$1:$D$51</definedName>
    <definedName name="_xlnm.Print_Area" localSheetId="1">'Travel DG'!$A$1:$D$53</definedName>
  </definedNames>
  <calcPr calcId="179017"/>
</workbook>
</file>

<file path=xl/calcChain.xml><?xml version="1.0" encoding="utf-8"?>
<calcChain xmlns="http://schemas.openxmlformats.org/spreadsheetml/2006/main">
  <c r="B44" i="1" l="1"/>
  <c r="B33" i="1"/>
  <c r="B17" i="1"/>
  <c r="B42" i="6"/>
  <c r="B17" i="6"/>
  <c r="B26" i="6"/>
  <c r="B25" i="6"/>
  <c r="B28" i="6" l="1"/>
  <c r="B24" i="6"/>
  <c r="B23" i="6"/>
  <c r="B22" i="6"/>
  <c r="B21" i="6"/>
  <c r="B20" i="6"/>
  <c r="B25" i="1"/>
  <c r="B26" i="1"/>
  <c r="B27" i="1"/>
  <c r="B29" i="1"/>
  <c r="B30" i="1"/>
  <c r="B23" i="1"/>
  <c r="B22" i="1"/>
  <c r="B20" i="1"/>
  <c r="B21" i="1"/>
  <c r="B30" i="6" l="1"/>
  <c r="D14" i="4"/>
  <c r="B9" i="3" l="1"/>
  <c r="B11" i="3"/>
  <c r="B13" i="3"/>
  <c r="B10" i="9"/>
  <c r="B13" i="9"/>
  <c r="B14" i="9"/>
  <c r="B16" i="9" l="1"/>
  <c r="B4" i="9" l="1"/>
  <c r="B2" i="9"/>
  <c r="D14" i="8"/>
  <c r="B21" i="7"/>
  <c r="B3" i="2"/>
  <c r="B16" i="3"/>
  <c r="B21" i="2"/>
  <c r="B4" i="3"/>
  <c r="B2" i="3"/>
  <c r="B4" i="4"/>
  <c r="B3" i="4"/>
  <c r="B4" i="2"/>
  <c r="B43" i="6" l="1"/>
  <c r="B45" i="1"/>
</calcChain>
</file>

<file path=xl/sharedStrings.xml><?xml version="1.0" encoding="utf-8"?>
<sst xmlns="http://schemas.openxmlformats.org/spreadsheetml/2006/main" count="355" uniqueCount="149">
  <si>
    <t>Chief Executive Expense Disclosure</t>
  </si>
  <si>
    <t xml:space="preserve">Organisation Name </t>
  </si>
  <si>
    <t>New Zealand Film Commission</t>
  </si>
  <si>
    <t>Chief Executive</t>
  </si>
  <si>
    <t>Annabelle Sheehan</t>
  </si>
  <si>
    <t>Disclosure period</t>
  </si>
  <si>
    <t>15 January 2018 to 30 June 2018</t>
  </si>
  <si>
    <t>International, domestic and local travel expenses</t>
  </si>
  <si>
    <t xml:space="preserve">
All expenses incurred by CE during international, domestic and local travel. For international travel, group expenses relating to each trip.
</t>
  </si>
  <si>
    <t>International Travel (including  travel within NZ at beginning and end of overseas trip)**</t>
  </si>
  <si>
    <t>Date(s)</t>
  </si>
  <si>
    <t>Purpose of trip (eg attending XYZ conference for 3 days)****</t>
  </si>
  <si>
    <t>Nature (eg hotel, airfares, taxis, meals &amp; for how many people, other costs)</t>
  </si>
  <si>
    <t>Airfare, transfers, accommodation &amp; incidentals</t>
  </si>
  <si>
    <t>Insert additional rows as needed</t>
  </si>
  <si>
    <t>Sub total</t>
  </si>
  <si>
    <t>DomesticTravel (within NZ, including travel to and from local airport)</t>
  </si>
  <si>
    <t>Purpose (eg visiting district office for two days...) ****</t>
  </si>
  <si>
    <t>Nature (eg hotel, airfare, meals &amp; for how many people, other costs)</t>
  </si>
  <si>
    <t>Local Travel (within City, excluding travel to airport)</t>
  </si>
  <si>
    <t>Date</t>
  </si>
  <si>
    <t>Purpose (eg meeting with Minister) ****</t>
  </si>
  <si>
    <t>Nature (eg taxi, parking, bus)</t>
  </si>
  <si>
    <t>Total travel expenses</t>
  </si>
  <si>
    <t xml:space="preserve">Notes </t>
  </si>
  <si>
    <t>* Headings on following tabs will pre populate with what you enter on this tab</t>
  </si>
  <si>
    <t>** Group expenditure relating to each overseas trip</t>
  </si>
  <si>
    <t>*** Delete what's inapplicable.  Be consistent - all GST exclusive or all GST inclusive</t>
  </si>
  <si>
    <t>**** Please include sufficient information to explain the trip and its costs including destination and duration.</t>
  </si>
  <si>
    <t>Sub totals and totals will appear automatically once you put information in rows above.</t>
  </si>
  <si>
    <t>Mark clearly if there is no information to disclose.</t>
  </si>
  <si>
    <t>Dave Gibson</t>
  </si>
  <si>
    <t xml:space="preserve">1 July 2017 to 4 January 2018 </t>
  </si>
  <si>
    <t>Hospitality</t>
  </si>
  <si>
    <t>All hospitality expenses provided by the CE in the context of his/her job to anyone external to the Public Service or statutory Crown entities.</t>
  </si>
  <si>
    <t xml:space="preserve">Hospitality Offered to Third Parties </t>
  </si>
  <si>
    <t xml:space="preserve">Purpose (eg, hosting delegation from China) </t>
  </si>
  <si>
    <t>Nature (what and for how many eg dinner for 5)</t>
  </si>
  <si>
    <t>Reason (eg building relationships, team building)</t>
  </si>
  <si>
    <t>Location/s</t>
  </si>
  <si>
    <t xml:space="preserve">Total  expenses </t>
  </si>
  <si>
    <t>Third parties include people and organisastions external to the public service or statutory Crown entities.</t>
  </si>
  <si>
    <t>* Headings on this tab will be pre populated with what you enter on the Travel tab</t>
  </si>
  <si>
    <t>** Delete what's inapplicable.  Be consistent - all GST exclusive or all GST inclusive</t>
  </si>
  <si>
    <t>Total cost will appear automatically once you put information in rows above.</t>
  </si>
  <si>
    <t>Gifts and Benefits over $50 annual value**</t>
  </si>
  <si>
    <t>All gifts, invitations to events and other hospitality, of $50 or more in total value per year, offered to the CE by people external to the organisation</t>
  </si>
  <si>
    <t>Gifts  and hospitality</t>
  </si>
  <si>
    <t>Description ** (e.g. event tickets,  etc)</t>
  </si>
  <si>
    <t>Offered by 
(who made the offer?)</t>
  </si>
  <si>
    <t>Comments</t>
  </si>
  <si>
    <t>Total gifts &amp; benefits</t>
  </si>
  <si>
    <t>No. of items =</t>
  </si>
  <si>
    <t>Notes</t>
  </si>
  <si>
    <t>** All gifts, invitations to events and other hospitality, of $50 or more in total value per year, offered to the CE by people external to the organisation</t>
  </si>
  <si>
    <t>A one-off offer of something worth $25 is not included, but if the offer is made more than once a year, it should be disclosed.</t>
  </si>
  <si>
    <t>Include items such as  invitations to functions and events, event tickets, gifts from overseas counterparts and commercial organisations (including that accepted by immediate family members).</t>
  </si>
  <si>
    <t>*** Mark clearly if cost include GST or not. Be consistent - all GST exclusive or all GST inclusive</t>
  </si>
  <si>
    <t>Estimated total value will appear automatically once you put information in rows above.</t>
  </si>
  <si>
    <t>All Other Expenses**</t>
  </si>
  <si>
    <t>All other expenditure incurred by the chief executive that is not travel, hospitality or gifts</t>
  </si>
  <si>
    <t>All Other Expenses</t>
  </si>
  <si>
    <t>Nature ***</t>
  </si>
  <si>
    <t>Comment / explanation ***</t>
  </si>
  <si>
    <t>Location</t>
  </si>
  <si>
    <t>Total other expenses</t>
  </si>
  <si>
    <t>** Include eg phone and data costs, subscriptions, membership fees, conference fees,  professional development costs, books and anything else</t>
  </si>
  <si>
    <t>*** e.g. subscription part of employment agreement, development as agreed with SSC</t>
  </si>
  <si>
    <t>Board Meeting Auckland</t>
  </si>
  <si>
    <t>WIFT Board Meeting Auckland</t>
  </si>
  <si>
    <t>building relationships</t>
  </si>
  <si>
    <t>Meeting with industry stakeholder</t>
  </si>
  <si>
    <t>Auckland</t>
  </si>
  <si>
    <t>Wellington</t>
  </si>
  <si>
    <t>Auckland Industry Meetings</t>
  </si>
  <si>
    <t>Queenstown and Dunedin industry meetings</t>
  </si>
  <si>
    <t>Mobile phone costs</t>
  </si>
  <si>
    <t>Monthly plan + usage and roaming costs</t>
  </si>
  <si>
    <t>Lunch - CE + 2</t>
  </si>
  <si>
    <t>Dunedin</t>
  </si>
  <si>
    <t xml:space="preserve">Dinner - CE + 1 </t>
  </si>
  <si>
    <t xml:space="preserve">Meeting with Filmmaker </t>
  </si>
  <si>
    <t>attending meetings outside of NZFC wellington office</t>
  </si>
  <si>
    <t>Hotel Accommodation</t>
  </si>
  <si>
    <t>Shanghai International Film Festival</t>
  </si>
  <si>
    <t>Monthly plan + usage</t>
  </si>
  <si>
    <t>Cannes, France</t>
  </si>
  <si>
    <t>Dinner (cost split 3 ways between NZFC, Fulcrum Finance &amp; First Australian Bond Company)</t>
  </si>
  <si>
    <t>co-hosting dinner with Film industry partners</t>
  </si>
  <si>
    <t>Vista China</t>
  </si>
  <si>
    <t>Star Wars medallion</t>
  </si>
  <si>
    <t>Food Hamper</t>
  </si>
  <si>
    <t>Maori Television</t>
  </si>
  <si>
    <t>Shared with Film Commission staff</t>
  </si>
  <si>
    <t>Cost ($)
(exc GST )**</t>
  </si>
  <si>
    <t>Cost (NZ$)
(exc GST )***</t>
  </si>
  <si>
    <t>Cost ($)
(exc GST)***</t>
  </si>
  <si>
    <t>Cost (NZ$)
(exc GST)***</t>
  </si>
  <si>
    <t>Estimated value (NZ$)
(exc GST )***</t>
  </si>
  <si>
    <t>Estimated value (NZ$)
( inc GST)***</t>
  </si>
  <si>
    <t>Cost ($)****
(exc GST)</t>
  </si>
  <si>
    <t>Meeting with Industry stakeholders</t>
  </si>
  <si>
    <t>Meeting with Cultural Sector CE</t>
  </si>
  <si>
    <t>Breakfast meeting with Filmmakers</t>
  </si>
  <si>
    <t>Breakfast - CE + 1</t>
  </si>
  <si>
    <t>Meeting with Filmmaker</t>
  </si>
  <si>
    <t>Meeting with Filmmakers</t>
  </si>
  <si>
    <t>Dinner - CE + 2</t>
  </si>
  <si>
    <t>Breakfast - CE + 2</t>
  </si>
  <si>
    <t>Coffee - CE + 1</t>
  </si>
  <si>
    <t>Meeting with Australian Screen Sector Executive</t>
  </si>
  <si>
    <t xml:space="preserve">6 nights accommodation at approximately $256 per night. CE was a panelist/speaker at the Shanghai International Film Festival. Accommodation was provided in lieu of a speaker fee. </t>
  </si>
  <si>
    <t>Airfare, transfers, accommodation &amp; incidentals (ESTA, Local travel)</t>
  </si>
  <si>
    <t>Toronto - Seven days. Attending Toronto International Film Festival</t>
  </si>
  <si>
    <t xml:space="preserve">China - Seven days. Attending International Tripartite Summit Guangzhou, Mayoral civic and business delegation Shanghai and Beijing, China.
Melbourne - three days. Attending Screen Forever Conference, Melbourne Australia. Trip 10 days total. </t>
  </si>
  <si>
    <t>Sydney - two days (one night). Attending Sydney Film Festival to support the Australian premiere of The Breaker Upperers</t>
  </si>
  <si>
    <t xml:space="preserve">Cannes - eight days. Attending Cannes Film Festival &amp; Market for first meet and greets as NZFC CEO. </t>
  </si>
  <si>
    <t xml:space="preserve"> LA - six days. Attending first meet &amp; greets as NZFC CEO. Hosted NZ event at LA Consul-General residence to showcase NZ locations, food and wine to key production and `decision makers. </t>
  </si>
  <si>
    <t>Taxi travel in Wellington</t>
  </si>
  <si>
    <t>Human Traces Premiere, Christchurch</t>
  </si>
  <si>
    <t>Breaker Upperers Test Screening, Auckland</t>
  </si>
  <si>
    <t>DEGNZ Incubator 2 days, Auckland</t>
  </si>
  <si>
    <t>Vista Marketing Workshop #1, 2 days Auckland</t>
  </si>
  <si>
    <t>Vista Marketing workshop #3, 2 days Auckland</t>
  </si>
  <si>
    <t xml:space="preserve">International Screenwriters conference, Dunedin </t>
  </si>
  <si>
    <t>return airfare, airport transfers</t>
  </si>
  <si>
    <t>Vista Marketing workshop #2,  Auckland</t>
  </si>
  <si>
    <t>return flight and taxis</t>
  </si>
  <si>
    <t>Auckland Industry Meetings &amp; WIFT awards</t>
  </si>
  <si>
    <t>Te Rautaki Launch, Auckland and Rotorua</t>
  </si>
  <si>
    <t>Hotel (1 night), return flights and taxis</t>
  </si>
  <si>
    <t>Hotel (3 nights) and return flights</t>
  </si>
  <si>
    <t>Hotel (2 nights), return flights and taxis</t>
  </si>
  <si>
    <t>NZ Motion Picture Industry Conference,  Auckland</t>
  </si>
  <si>
    <t>Hotel (5 nights), return flights and taxis</t>
  </si>
  <si>
    <t>Hotel (4 nights), return airfare</t>
  </si>
  <si>
    <t>Hotel (1 Night), return airfare</t>
  </si>
  <si>
    <t>Changeover Premiere &amp; Maori Strategy Hui, Christchurch</t>
  </si>
  <si>
    <t>Hotel (2 nights), return airfare, taxis</t>
  </si>
  <si>
    <t>Hotel (2 nights), return airfare, rental car</t>
  </si>
  <si>
    <t>Attendance and Speaking at Big Screen Symposium</t>
  </si>
  <si>
    <t>Hotel (2 nights), return airfare</t>
  </si>
  <si>
    <t>Hotel (1 night), return airfare</t>
  </si>
  <si>
    <t>Hotel (1 night), return airfare, taxis</t>
  </si>
  <si>
    <t>return airfare, taxi</t>
  </si>
  <si>
    <t>Hotel (2 nights), return airfare, car rental, parking</t>
  </si>
  <si>
    <t>RFONZ Conference Tauranga and Auckland Meetings</t>
  </si>
  <si>
    <t>China - seven days / Taiwan - six days Attend Shanghai International Film Festival events and Belt and Road Film Festival. Visited Wanda Studios Qingdao. Attended NZCIO and Matariki Festival, Taiwan /NZ Summit and site visits in Taipei</t>
  </si>
  <si>
    <t>Nga Aho Whakaari Hui, Auckland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</si>
</sst>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_-&quot;$&quot;* #,##0_-;\-&quot;$&quot;* #,##0_-;_-&quot;$&quot;* &quot;-&quot;??_-;_-@_-"/>
    <numFmt numFmtId="166" formatCode="&quot;$&quot;#,##0"/>
  </numFmts>
  <fonts count="2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4" borderId="3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5" borderId="2" xfId="0" applyFill="1" applyBorder="1"/>
    <xf numFmtId="0" fontId="3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5" fillId="0" borderId="0" xfId="0" applyFont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0" fillId="0" borderId="9" xfId="0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5" borderId="3" xfId="0" applyFill="1" applyBorder="1"/>
    <xf numFmtId="0" fontId="0" fillId="5" borderId="3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8" xfId="0" applyBorder="1" applyAlignment="1">
      <alignment wrapText="1"/>
    </xf>
    <xf numFmtId="0" fontId="5" fillId="4" borderId="4" xfId="0" applyFont="1" applyFill="1" applyBorder="1" applyAlignment="1">
      <alignment vertical="center" wrapText="1" readingOrder="1"/>
    </xf>
    <xf numFmtId="0" fontId="7" fillId="5" borderId="4" xfId="0" applyFont="1" applyFill="1" applyBorder="1" applyAlignment="1">
      <alignment vertical="center" wrapText="1" readingOrder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0" xfId="0" applyFont="1"/>
    <xf numFmtId="0" fontId="0" fillId="2" borderId="6" xfId="0" applyFill="1" applyBorder="1" applyAlignment="1">
      <alignment wrapText="1"/>
    </xf>
    <xf numFmtId="0" fontId="7" fillId="2" borderId="9" xfId="0" applyFont="1" applyFill="1" applyBorder="1" applyAlignment="1">
      <alignment vertical="center" wrapText="1" readingOrder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5" borderId="7" xfId="0" applyFont="1" applyFill="1" applyBorder="1" applyAlignment="1">
      <alignment vertical="center" readingOrder="1"/>
    </xf>
    <xf numFmtId="0" fontId="4" fillId="6" borderId="3" xfId="0" applyFont="1" applyFill="1" applyBorder="1" applyAlignment="1">
      <alignment wrapText="1"/>
    </xf>
    <xf numFmtId="0" fontId="6" fillId="7" borderId="12" xfId="0" applyFont="1" applyFill="1" applyBorder="1" applyAlignment="1">
      <alignment vertical="center" wrapText="1" readingOrder="1"/>
    </xf>
    <xf numFmtId="0" fontId="9" fillId="0" borderId="0" xfId="0" applyFont="1" applyAlignment="1">
      <alignment vertical="center" wrapText="1" readingOrder="1"/>
    </xf>
    <xf numFmtId="0" fontId="10" fillId="0" borderId="0" xfId="0" applyFont="1" applyAlignment="1">
      <alignment vertical="center" wrapText="1" readingOrder="1"/>
    </xf>
    <xf numFmtId="0" fontId="14" fillId="0" borderId="0" xfId="0" applyFont="1"/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wrapText="1"/>
    </xf>
    <xf numFmtId="0" fontId="0" fillId="0" borderId="9" xfId="0" applyBorder="1" applyAlignment="1">
      <alignment vertical="top"/>
    </xf>
    <xf numFmtId="0" fontId="12" fillId="0" borderId="9" xfId="0" applyFont="1" applyBorder="1" applyAlignment="1">
      <alignment vertical="center" readingOrder="1"/>
    </xf>
    <xf numFmtId="0" fontId="12" fillId="0" borderId="0" xfId="0" applyFont="1" applyAlignment="1">
      <alignment vertical="center" readingOrder="1"/>
    </xf>
    <xf numFmtId="0" fontId="3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3" fillId="8" borderId="7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vertical="center" wrapText="1" readingOrder="1"/>
    </xf>
    <xf numFmtId="164" fontId="3" fillId="8" borderId="2" xfId="0" applyNumberFormat="1" applyFont="1" applyFill="1" applyBorder="1" applyAlignment="1">
      <alignment vertical="center"/>
    </xf>
    <xf numFmtId="164" fontId="7" fillId="5" borderId="2" xfId="0" applyNumberFormat="1" applyFont="1" applyFill="1" applyBorder="1" applyAlignment="1">
      <alignment vertical="center" wrapText="1" readingOrder="1"/>
    </xf>
    <xf numFmtId="164" fontId="7" fillId="2" borderId="0" xfId="0" applyNumberFormat="1" applyFont="1" applyFill="1" applyAlignment="1">
      <alignment vertical="center" wrapText="1" readingOrder="1"/>
    </xf>
    <xf numFmtId="0" fontId="8" fillId="0" borderId="7" xfId="0" applyFont="1" applyBorder="1" applyAlignment="1">
      <alignment wrapText="1"/>
    </xf>
    <xf numFmtId="0" fontId="7" fillId="2" borderId="0" xfId="0" applyFont="1" applyFill="1" applyAlignment="1">
      <alignment vertical="center" wrapText="1" readingOrder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8" fillId="5" borderId="0" xfId="0" applyFont="1" applyFill="1" applyAlignment="1">
      <alignment vertical="center" wrapText="1"/>
    </xf>
    <xf numFmtId="164" fontId="8" fillId="5" borderId="3" xfId="0" applyNumberFormat="1" applyFont="1" applyFill="1" applyBorder="1" applyAlignment="1">
      <alignment vertical="center" wrapText="1"/>
    </xf>
    <xf numFmtId="0" fontId="13" fillId="0" borderId="9" xfId="0" applyFont="1" applyBorder="1" applyAlignment="1">
      <alignment vertical="top"/>
    </xf>
    <xf numFmtId="0" fontId="13" fillId="0" borderId="0" xfId="0" applyFont="1" applyAlignment="1">
      <alignment vertical="top"/>
    </xf>
    <xf numFmtId="0" fontId="0" fillId="0" borderId="0" xfId="0" applyAlignment="1">
      <alignment horizontal="justify" vertical="center"/>
    </xf>
    <xf numFmtId="0" fontId="0" fillId="0" borderId="6" xfId="0" applyBorder="1" applyAlignment="1">
      <alignment horizontal="justify" vertical="center"/>
    </xf>
    <xf numFmtId="0" fontId="8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10" xfId="0" applyBorder="1"/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0" xfId="0" applyAlignment="1">
      <alignment wrapText="1"/>
    </xf>
    <xf numFmtId="0" fontId="9" fillId="0" borderId="12" xfId="0" applyFont="1" applyBorder="1" applyAlignment="1">
      <alignment vertical="center" wrapText="1" readingOrder="1"/>
    </xf>
    <xf numFmtId="0" fontId="0" fillId="0" borderId="9" xfId="0" applyBorder="1" applyAlignment="1">
      <alignment wrapText="1"/>
    </xf>
    <xf numFmtId="0" fontId="0" fillId="0" borderId="6" xfId="0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4" fontId="3" fillId="0" borderId="0" xfId="1" applyFont="1" applyBorder="1" applyAlignment="1">
      <alignment vertical="center" wrapText="1"/>
    </xf>
    <xf numFmtId="0" fontId="20" fillId="0" borderId="0" xfId="0" applyFont="1"/>
    <xf numFmtId="0" fontId="0" fillId="0" borderId="0" xfId="0" applyNumberFormat="1"/>
    <xf numFmtId="14" fontId="0" fillId="0" borderId="9" xfId="0" applyNumberFormat="1" applyBorder="1" applyAlignment="1">
      <alignment wrapText="1"/>
    </xf>
    <xf numFmtId="0" fontId="0" fillId="0" borderId="0" xfId="0" applyAlignment="1">
      <alignment horizontal="left" indent="2"/>
    </xf>
    <xf numFmtId="17" fontId="0" fillId="0" borderId="9" xfId="0" applyNumberFormat="1" applyBorder="1" applyAlignment="1">
      <alignment vertical="top" wrapText="1"/>
    </xf>
    <xf numFmtId="17" fontId="0" fillId="0" borderId="9" xfId="0" applyNumberFormat="1" applyFont="1" applyBorder="1" applyAlignment="1">
      <alignment vertical="top" wrapText="1"/>
    </xf>
    <xf numFmtId="0" fontId="12" fillId="0" borderId="0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9" xfId="0" applyFill="1" applyBorder="1" applyAlignment="1">
      <alignment vertical="top" wrapText="1"/>
    </xf>
    <xf numFmtId="165" fontId="0" fillId="0" borderId="0" xfId="1" applyNumberFormat="1" applyFont="1" applyAlignment="1">
      <alignment wrapText="1"/>
    </xf>
    <xf numFmtId="166" fontId="8" fillId="8" borderId="2" xfId="0" applyNumberFormat="1" applyFont="1" applyFill="1" applyBorder="1" applyAlignment="1">
      <alignment vertical="center" wrapText="1"/>
    </xf>
    <xf numFmtId="166" fontId="0" fillId="0" borderId="0" xfId="0" applyNumberFormat="1" applyAlignment="1">
      <alignment wrapText="1"/>
    </xf>
    <xf numFmtId="166" fontId="13" fillId="0" borderId="0" xfId="0" applyNumberFormat="1" applyFont="1" applyAlignment="1">
      <alignment vertical="top"/>
    </xf>
    <xf numFmtId="166" fontId="3" fillId="8" borderId="2" xfId="0" applyNumberFormat="1" applyFont="1" applyFill="1" applyBorder="1" applyAlignment="1">
      <alignment vertical="center"/>
    </xf>
    <xf numFmtId="166" fontId="0" fillId="0" borderId="0" xfId="0" applyNumberFormat="1" applyFont="1" applyAlignment="1">
      <alignment wrapText="1"/>
    </xf>
    <xf numFmtId="166" fontId="3" fillId="5" borderId="2" xfId="0" applyNumberFormat="1" applyFont="1" applyFill="1" applyBorder="1" applyAlignment="1">
      <alignment vertical="center"/>
    </xf>
    <xf numFmtId="17" fontId="2" fillId="0" borderId="0" xfId="0" applyNumberFormat="1" applyFont="1"/>
    <xf numFmtId="17" fontId="0" fillId="0" borderId="9" xfId="0" applyNumberFormat="1" applyFont="1" applyFill="1" applyBorder="1" applyAlignment="1">
      <alignment vertical="top" wrapText="1"/>
    </xf>
    <xf numFmtId="0" fontId="0" fillId="0" borderId="0" xfId="0" applyFont="1" applyFill="1" applyAlignment="1">
      <alignment wrapText="1"/>
    </xf>
    <xf numFmtId="166" fontId="0" fillId="0" borderId="0" xfId="0" applyNumberFormat="1" applyFont="1" applyFill="1" applyAlignment="1">
      <alignment horizontal="right" wrapText="1"/>
    </xf>
    <xf numFmtId="17" fontId="12" fillId="0" borderId="9" xfId="0" applyNumberFormat="1" applyFont="1" applyBorder="1" applyAlignment="1">
      <alignment vertical="center" wrapText="1"/>
    </xf>
    <xf numFmtId="44" fontId="12" fillId="0" borderId="0" xfId="1" applyFont="1" applyBorder="1" applyAlignment="1">
      <alignment vertical="center" wrapText="1"/>
    </xf>
    <xf numFmtId="17" fontId="21" fillId="0" borderId="0" xfId="0" applyNumberFormat="1" applyFont="1" applyFill="1"/>
    <xf numFmtId="17" fontId="0" fillId="0" borderId="0" xfId="0" applyNumberFormat="1" applyFill="1"/>
    <xf numFmtId="17" fontId="0" fillId="0" borderId="9" xfId="0" applyNumberFormat="1" applyBorder="1" applyAlignment="1">
      <alignment wrapText="1"/>
    </xf>
    <xf numFmtId="0" fontId="0" fillId="0" borderId="0" xfId="0" applyAlignment="1">
      <alignment wrapText="1"/>
    </xf>
    <xf numFmtId="17" fontId="12" fillId="0" borderId="9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7" fontId="0" fillId="0" borderId="9" xfId="0" applyNumberFormat="1" applyFont="1" applyBorder="1" applyAlignment="1">
      <alignment wrapText="1"/>
    </xf>
    <xf numFmtId="0" fontId="0" fillId="0" borderId="6" xfId="0" applyFont="1" applyBorder="1" applyAlignment="1">
      <alignment wrapText="1"/>
    </xf>
    <xf numFmtId="14" fontId="0" fillId="0" borderId="9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6" xfId="0" applyFill="1" applyBorder="1" applyAlignment="1">
      <alignment wrapText="1"/>
    </xf>
    <xf numFmtId="0" fontId="0" fillId="0" borderId="0" xfId="0" applyFill="1"/>
    <xf numFmtId="165" fontId="0" fillId="0" borderId="0" xfId="1" applyNumberFormat="1" applyFont="1" applyFill="1" applyAlignment="1">
      <alignment wrapText="1"/>
    </xf>
    <xf numFmtId="17" fontId="0" fillId="0" borderId="9" xfId="0" applyNumberFormat="1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9" fillId="0" borderId="12" xfId="0" applyFont="1" applyBorder="1" applyAlignment="1">
      <alignment vertical="center" wrapText="1" readingOrder="1"/>
    </xf>
    <xf numFmtId="0" fontId="0" fillId="0" borderId="0" xfId="0" applyAlignment="1">
      <alignment horizontal="justify" vertical="center"/>
    </xf>
    <xf numFmtId="0" fontId="18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0" fontId="16" fillId="0" borderId="2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5" fillId="4" borderId="10" xfId="0" applyFont="1" applyFill="1" applyBorder="1" applyAlignment="1">
      <alignment vertical="center" wrapText="1" readingOrder="1"/>
    </xf>
    <xf numFmtId="0" fontId="5" fillId="4" borderId="1" xfId="0" applyFont="1" applyFill="1" applyBorder="1" applyAlignment="1">
      <alignment vertical="center" wrapText="1" readingOrder="1"/>
    </xf>
    <xf numFmtId="0" fontId="5" fillId="3" borderId="7" xfId="0" applyFont="1" applyFill="1" applyBorder="1" applyAlignment="1">
      <alignment vertical="center" wrapText="1" readingOrder="1"/>
    </xf>
    <xf numFmtId="0" fontId="5" fillId="3" borderId="2" xfId="0" applyFont="1" applyFill="1" applyBorder="1" applyAlignment="1">
      <alignment vertical="center" wrapText="1" readingOrder="1"/>
    </xf>
    <xf numFmtId="0" fontId="5" fillId="6" borderId="7" xfId="0" applyFont="1" applyFill="1" applyBorder="1" applyAlignment="1">
      <alignment vertical="center" readingOrder="1"/>
    </xf>
    <xf numFmtId="0" fontId="5" fillId="6" borderId="2" xfId="0" applyFont="1" applyFill="1" applyBorder="1" applyAlignment="1">
      <alignment vertical="center" readingOrder="1"/>
    </xf>
    <xf numFmtId="0" fontId="0" fillId="0" borderId="0" xfId="0" applyAlignment="1">
      <alignment wrapText="1"/>
    </xf>
    <xf numFmtId="0" fontId="9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8" xfId="0" applyFont="1" applyBorder="1" applyAlignment="1">
      <alignment horizontal="center" vertical="center" wrapText="1" readingOrder="1"/>
    </xf>
    <xf numFmtId="0" fontId="9" fillId="0" borderId="12" xfId="0" applyFont="1" applyBorder="1" applyAlignment="1">
      <alignment vertical="center" wrapText="1" readingOrder="1"/>
    </xf>
    <xf numFmtId="0" fontId="5" fillId="4" borderId="7" xfId="0" applyFont="1" applyFill="1" applyBorder="1" applyAlignment="1">
      <alignment horizontal="left" vertical="center" wrapText="1" readingOrder="1"/>
    </xf>
    <xf numFmtId="0" fontId="5" fillId="4" borderId="2" xfId="0" applyFont="1" applyFill="1" applyBorder="1" applyAlignment="1">
      <alignment horizontal="left" vertical="center" wrapText="1" readingOrder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18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9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6" xfId="0" applyBorder="1" applyAlignment="1">
      <alignment wrapText="1"/>
    </xf>
    <xf numFmtId="0" fontId="0" fillId="0" borderId="9" xfId="0" applyBorder="1" applyAlignment="1">
      <alignment horizontal="justify" vertical="center"/>
    </xf>
    <xf numFmtId="0" fontId="15" fillId="0" borderId="9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6" fillId="4" borderId="7" xfId="0" applyFont="1" applyFill="1" applyBorder="1" applyAlignment="1">
      <alignment vertical="center" wrapText="1" readingOrder="1"/>
    </xf>
    <xf numFmtId="0" fontId="6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 wrapText="1" readingOrder="1"/>
    </xf>
    <xf numFmtId="0" fontId="1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66" fontId="0" fillId="0" borderId="0" xfId="0" applyNumberFormat="1" applyFont="1" applyFill="1" applyAlignment="1">
      <alignment wrapText="1"/>
    </xf>
    <xf numFmtId="166" fontId="0" fillId="0" borderId="0" xfId="0" applyNumberFormat="1" applyFont="1" applyFill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zoomScaleNormal="100" workbookViewId="0">
      <selection activeCell="C12" sqref="C12"/>
    </sheetView>
  </sheetViews>
  <sheetFormatPr defaultColWidth="9.109375" defaultRowHeight="13.2" x14ac:dyDescent="0.25"/>
  <cols>
    <col min="1" max="1" width="23.5546875" style="7" customWidth="1"/>
    <col min="2" max="2" width="23.5546875" style="1" customWidth="1"/>
    <col min="3" max="3" width="32.5546875" style="1" customWidth="1"/>
    <col min="4" max="4" width="27.5546875" style="1" customWidth="1"/>
    <col min="5" max="16384" width="9.109375" style="1"/>
  </cols>
  <sheetData>
    <row r="1" spans="1:6" ht="36" customHeight="1" x14ac:dyDescent="0.25">
      <c r="A1" s="129" t="s">
        <v>0</v>
      </c>
      <c r="B1" s="129"/>
      <c r="C1" s="129"/>
      <c r="D1" s="129"/>
    </row>
    <row r="2" spans="1:6" ht="36" customHeight="1" x14ac:dyDescent="0.25">
      <c r="A2" s="38" t="s">
        <v>1</v>
      </c>
      <c r="B2" s="142" t="s">
        <v>2</v>
      </c>
      <c r="C2" s="143"/>
      <c r="D2" s="144"/>
      <c r="E2" s="78"/>
      <c r="F2" s="78"/>
    </row>
    <row r="3" spans="1:6" ht="36" customHeight="1" x14ac:dyDescent="0.25">
      <c r="A3" s="38" t="s">
        <v>3</v>
      </c>
      <c r="B3" s="130" t="s">
        <v>4</v>
      </c>
      <c r="C3" s="130"/>
      <c r="D3" s="130"/>
    </row>
    <row r="4" spans="1:6" ht="36" customHeight="1" x14ac:dyDescent="0.25">
      <c r="A4" s="38" t="s">
        <v>5</v>
      </c>
      <c r="B4" s="130" t="s">
        <v>6</v>
      </c>
      <c r="C4" s="130"/>
      <c r="D4" s="130"/>
    </row>
    <row r="5" spans="1:6" s="3" customFormat="1" ht="36" customHeight="1" x14ac:dyDescent="0.25">
      <c r="A5" s="131" t="s">
        <v>7</v>
      </c>
      <c r="B5" s="132"/>
      <c r="C5" s="132"/>
      <c r="D5" s="132"/>
    </row>
    <row r="6" spans="1:6" s="3" customFormat="1" ht="35.25" customHeight="1" x14ac:dyDescent="0.25">
      <c r="A6" s="133" t="s">
        <v>8</v>
      </c>
      <c r="B6" s="134"/>
      <c r="C6" s="134"/>
      <c r="D6" s="134"/>
    </row>
    <row r="7" spans="1:6" s="4" customFormat="1" ht="19.5" customHeight="1" x14ac:dyDescent="0.3">
      <c r="A7" s="135" t="s">
        <v>9</v>
      </c>
      <c r="B7" s="136"/>
      <c r="C7" s="136"/>
      <c r="D7" s="136"/>
    </row>
    <row r="8" spans="1:6" s="34" customFormat="1" ht="39.6" x14ac:dyDescent="0.25">
      <c r="A8" s="32" t="s">
        <v>10</v>
      </c>
      <c r="B8" s="33" t="s">
        <v>97</v>
      </c>
      <c r="C8" s="33" t="s">
        <v>11</v>
      </c>
      <c r="D8" s="33" t="s">
        <v>12</v>
      </c>
    </row>
    <row r="9" spans="1:6" ht="79.2" x14ac:dyDescent="0.25">
      <c r="A9" s="89">
        <v>43132</v>
      </c>
      <c r="B9" s="98">
        <v>13477</v>
      </c>
      <c r="C9" s="109" t="s">
        <v>117</v>
      </c>
      <c r="D9" s="1" t="s">
        <v>13</v>
      </c>
    </row>
    <row r="10" spans="1:6" ht="39.6" x14ac:dyDescent="0.25">
      <c r="A10" s="89">
        <v>43221</v>
      </c>
      <c r="B10" s="98">
        <v>14733</v>
      </c>
      <c r="C10" s="109" t="s">
        <v>116</v>
      </c>
      <c r="D10" s="1" t="s">
        <v>13</v>
      </c>
    </row>
    <row r="11" spans="1:6" ht="52.8" x14ac:dyDescent="0.25">
      <c r="A11" s="89">
        <v>43257</v>
      </c>
      <c r="B11" s="98">
        <v>1867</v>
      </c>
      <c r="C11" s="109" t="s">
        <v>115</v>
      </c>
      <c r="D11" s="1" t="s">
        <v>13</v>
      </c>
    </row>
    <row r="12" spans="1:6" ht="92.4" x14ac:dyDescent="0.25">
      <c r="A12" s="89">
        <v>43257</v>
      </c>
      <c r="B12" s="98">
        <v>6213</v>
      </c>
      <c r="C12" s="109" t="s">
        <v>147</v>
      </c>
      <c r="D12" s="1" t="s">
        <v>13</v>
      </c>
    </row>
    <row r="13" spans="1:6" ht="12.75" customHeight="1" x14ac:dyDescent="0.25">
      <c r="A13" s="61" t="s">
        <v>14</v>
      </c>
      <c r="B13" s="96"/>
    </row>
    <row r="14" spans="1:6" x14ac:dyDescent="0.25">
      <c r="A14" s="10"/>
      <c r="B14" s="95"/>
    </row>
    <row r="15" spans="1:6" x14ac:dyDescent="0.25">
      <c r="A15" s="10"/>
      <c r="B15" s="95"/>
    </row>
    <row r="16" spans="1:6" hidden="1" x14ac:dyDescent="0.25">
      <c r="A16" s="10"/>
      <c r="B16" s="95"/>
    </row>
    <row r="17" spans="1:4" ht="19.5" customHeight="1" x14ac:dyDescent="0.25">
      <c r="A17" s="50" t="s">
        <v>15</v>
      </c>
      <c r="B17" s="97">
        <f>SUM(B9:B16)</f>
        <v>36290</v>
      </c>
    </row>
    <row r="18" spans="1:4" s="4" customFormat="1" ht="19.5" customHeight="1" x14ac:dyDescent="0.3">
      <c r="A18" s="137" t="s">
        <v>16</v>
      </c>
      <c r="B18" s="138"/>
      <c r="C18" s="138"/>
      <c r="D18" s="6"/>
    </row>
    <row r="19" spans="1:4" s="34" customFormat="1" ht="37.5" customHeight="1" x14ac:dyDescent="0.25">
      <c r="A19" s="32" t="s">
        <v>10</v>
      </c>
      <c r="B19" s="33" t="s">
        <v>96</v>
      </c>
      <c r="C19" s="33" t="s">
        <v>17</v>
      </c>
      <c r="D19" s="33" t="s">
        <v>18</v>
      </c>
    </row>
    <row r="20" spans="1:4" s="34" customFormat="1" ht="26.4" x14ac:dyDescent="0.25">
      <c r="A20" s="107">
        <v>43101</v>
      </c>
      <c r="B20" s="175">
        <f>699+149</f>
        <v>848</v>
      </c>
      <c r="C20" s="90" t="s">
        <v>74</v>
      </c>
      <c r="D20" s="90" t="s">
        <v>130</v>
      </c>
    </row>
    <row r="21" spans="1:4" s="34" customFormat="1" ht="26.4" x14ac:dyDescent="0.25">
      <c r="A21" s="107">
        <v>43132</v>
      </c>
      <c r="B21" s="175">
        <f>244+554+180</f>
        <v>978</v>
      </c>
      <c r="C21" s="90" t="s">
        <v>74</v>
      </c>
      <c r="D21" s="90" t="s">
        <v>130</v>
      </c>
    </row>
    <row r="22" spans="1:4" ht="26.4" x14ac:dyDescent="0.25">
      <c r="A22" s="107">
        <v>43160</v>
      </c>
      <c r="B22" s="175">
        <f>1293-554+292</f>
        <v>1031</v>
      </c>
      <c r="C22" s="91" t="s">
        <v>128</v>
      </c>
      <c r="D22" s="90" t="s">
        <v>130</v>
      </c>
    </row>
    <row r="23" spans="1:4" ht="26.4" x14ac:dyDescent="0.25">
      <c r="A23" s="107">
        <v>43191</v>
      </c>
      <c r="B23" s="175">
        <f>1951+48</f>
        <v>1999</v>
      </c>
      <c r="C23" s="91" t="s">
        <v>75</v>
      </c>
      <c r="D23" s="90" t="s">
        <v>134</v>
      </c>
    </row>
    <row r="24" spans="1:4" ht="12.6" customHeight="1" x14ac:dyDescent="0.25">
      <c r="A24" s="107">
        <v>43191</v>
      </c>
      <c r="B24" s="176">
        <f>359.53+12</f>
        <v>371.53</v>
      </c>
      <c r="C24" s="91" t="s">
        <v>74</v>
      </c>
      <c r="D24" s="91" t="s">
        <v>127</v>
      </c>
    </row>
    <row r="25" spans="1:4" x14ac:dyDescent="0.25">
      <c r="A25" s="107">
        <v>43221</v>
      </c>
      <c r="B25" s="175">
        <f>203.66+99</f>
        <v>302.65999999999997</v>
      </c>
      <c r="C25" s="1" t="s">
        <v>74</v>
      </c>
      <c r="D25" s="91" t="s">
        <v>127</v>
      </c>
    </row>
    <row r="26" spans="1:4" ht="26.4" x14ac:dyDescent="0.25">
      <c r="A26" s="107">
        <v>43221</v>
      </c>
      <c r="B26" s="175">
        <f>1100+99</f>
        <v>1199</v>
      </c>
      <c r="C26" s="91" t="s">
        <v>133</v>
      </c>
      <c r="D26" s="90" t="s">
        <v>132</v>
      </c>
    </row>
    <row r="27" spans="1:4" ht="26.4" x14ac:dyDescent="0.25">
      <c r="A27" s="107">
        <v>43221</v>
      </c>
      <c r="B27" s="175">
        <v>473</v>
      </c>
      <c r="C27" s="126" t="s">
        <v>129</v>
      </c>
      <c r="D27" s="91" t="s">
        <v>130</v>
      </c>
    </row>
    <row r="28" spans="1:4" s="77" customFormat="1" ht="26.4" x14ac:dyDescent="0.25">
      <c r="A28" s="107">
        <v>43252</v>
      </c>
      <c r="B28" s="175">
        <f>942.72+180.94+177</f>
        <v>1300.6600000000001</v>
      </c>
      <c r="C28" s="126" t="s">
        <v>146</v>
      </c>
      <c r="D28" s="90" t="s">
        <v>131</v>
      </c>
    </row>
    <row r="29" spans="1:4" x14ac:dyDescent="0.25">
      <c r="A29" s="92"/>
    </row>
    <row r="30" spans="1:4" ht="19.5" customHeight="1" x14ac:dyDescent="0.25">
      <c r="A30" s="50" t="s">
        <v>15</v>
      </c>
      <c r="B30" s="94">
        <f>SUM(B20:B28)</f>
        <v>8502.85</v>
      </c>
    </row>
    <row r="31" spans="1:4" ht="19.5" customHeight="1" x14ac:dyDescent="0.3">
      <c r="A31" s="139" t="s">
        <v>19</v>
      </c>
      <c r="B31" s="140"/>
      <c r="C31" s="140"/>
      <c r="D31" s="37"/>
    </row>
    <row r="32" spans="1:4" s="35" customFormat="1" ht="25.5" customHeight="1" x14ac:dyDescent="0.25">
      <c r="A32" s="32" t="s">
        <v>20</v>
      </c>
      <c r="B32" s="33" t="s">
        <v>96</v>
      </c>
      <c r="C32" s="33" t="s">
        <v>21</v>
      </c>
      <c r="D32" s="33" t="s">
        <v>22</v>
      </c>
    </row>
    <row r="33" spans="1:4" s="123" customFormat="1" ht="27" x14ac:dyDescent="0.3">
      <c r="A33" s="89">
        <v>43101</v>
      </c>
      <c r="B33" s="98">
        <v>26.5</v>
      </c>
      <c r="C33" s="123" t="s">
        <v>82</v>
      </c>
      <c r="D33" s="125" t="s">
        <v>118</v>
      </c>
    </row>
    <row r="34" spans="1:4" s="123" customFormat="1" ht="27" x14ac:dyDescent="0.3">
      <c r="A34" s="89">
        <v>43132</v>
      </c>
      <c r="B34" s="98">
        <v>238.74</v>
      </c>
      <c r="C34" s="123" t="s">
        <v>82</v>
      </c>
      <c r="D34" s="125" t="s">
        <v>118</v>
      </c>
    </row>
    <row r="35" spans="1:4" s="123" customFormat="1" ht="27" x14ac:dyDescent="0.3">
      <c r="A35" s="89">
        <v>43160</v>
      </c>
      <c r="B35" s="98">
        <v>247.45999999999998</v>
      </c>
      <c r="C35" s="124" t="s">
        <v>82</v>
      </c>
      <c r="D35" s="125" t="s">
        <v>118</v>
      </c>
    </row>
    <row r="36" spans="1:4" s="77" customFormat="1" ht="27" x14ac:dyDescent="0.3">
      <c r="A36" s="89">
        <v>43191</v>
      </c>
      <c r="B36" s="98">
        <v>297.44</v>
      </c>
      <c r="C36" s="77" t="s">
        <v>82</v>
      </c>
      <c r="D36" s="125" t="s">
        <v>118</v>
      </c>
    </row>
    <row r="37" spans="1:4" s="124" customFormat="1" ht="27" x14ac:dyDescent="0.3">
      <c r="A37" s="89">
        <v>43221</v>
      </c>
      <c r="B37" s="98">
        <v>110.48</v>
      </c>
      <c r="C37" s="124" t="s">
        <v>82</v>
      </c>
      <c r="D37" s="125" t="s">
        <v>118</v>
      </c>
    </row>
    <row r="38" spans="1:4" s="77" customFormat="1" ht="27" x14ac:dyDescent="0.3">
      <c r="A38" s="89">
        <v>43252</v>
      </c>
      <c r="B38" s="98">
        <v>134.97999999999999</v>
      </c>
      <c r="C38" s="77" t="s">
        <v>82</v>
      </c>
      <c r="D38" s="125" t="s">
        <v>118</v>
      </c>
    </row>
    <row r="39" spans="1:4" s="77" customFormat="1" ht="12.75" customHeight="1" x14ac:dyDescent="0.25">
      <c r="A39" s="88"/>
      <c r="B39" s="98"/>
      <c r="D39" s="87"/>
    </row>
    <row r="40" spans="1:4" ht="12.75" customHeight="1" x14ac:dyDescent="0.25">
      <c r="A40" s="10"/>
      <c r="B40" s="93"/>
    </row>
    <row r="41" spans="1:4" ht="12.75" hidden="1" customHeight="1" x14ac:dyDescent="0.25">
      <c r="A41" s="10"/>
      <c r="B41" s="93"/>
    </row>
    <row r="42" spans="1:4" ht="19.5" customHeight="1" x14ac:dyDescent="0.25">
      <c r="A42" s="50" t="s">
        <v>15</v>
      </c>
      <c r="B42" s="94">
        <f>SUM(B33:B41)</f>
        <v>1055.6000000000001</v>
      </c>
    </row>
    <row r="43" spans="1:4" ht="34.5" customHeight="1" x14ac:dyDescent="0.25">
      <c r="A43" s="36" t="s">
        <v>23</v>
      </c>
      <c r="B43" s="99">
        <f>B17+B30+B42</f>
        <v>45848.45</v>
      </c>
      <c r="C43" s="8"/>
      <c r="D43" s="8"/>
    </row>
    <row r="44" spans="1:4" x14ac:dyDescent="0.25">
      <c r="A44" s="1"/>
      <c r="B44" s="47"/>
      <c r="C44" s="48"/>
      <c r="D44" s="48"/>
    </row>
    <row r="45" spans="1:4" x14ac:dyDescent="0.25">
      <c r="A45" s="26" t="s">
        <v>24</v>
      </c>
      <c r="B45" s="3"/>
    </row>
    <row r="46" spans="1:4" ht="12.6" customHeight="1" x14ac:dyDescent="0.25">
      <c r="A46" s="141" t="s">
        <v>25</v>
      </c>
      <c r="B46" s="141"/>
      <c r="C46" s="141"/>
    </row>
    <row r="47" spans="1:4" ht="12.9" customHeight="1" x14ac:dyDescent="0.25">
      <c r="A47" s="141" t="s">
        <v>26</v>
      </c>
      <c r="B47" s="141"/>
      <c r="C47" s="141"/>
    </row>
    <row r="48" spans="1:4" x14ac:dyDescent="0.25">
      <c r="A48" s="44" t="s">
        <v>27</v>
      </c>
      <c r="B48"/>
    </row>
    <row r="49" spans="1:4" x14ac:dyDescent="0.25">
      <c r="A49" s="58" t="s">
        <v>28</v>
      </c>
      <c r="B49"/>
    </row>
    <row r="50" spans="1:4" x14ac:dyDescent="0.25">
      <c r="A50" s="58" t="s">
        <v>29</v>
      </c>
      <c r="B50"/>
    </row>
    <row r="51" spans="1:4" x14ac:dyDescent="0.25">
      <c r="A51" s="128" t="s">
        <v>30</v>
      </c>
      <c r="B51" s="128"/>
      <c r="C51" s="128"/>
      <c r="D51" s="128"/>
    </row>
  </sheetData>
  <mergeCells count="12">
    <mergeCell ref="A51:D51"/>
    <mergeCell ref="A1:D1"/>
    <mergeCell ref="B3:D3"/>
    <mergeCell ref="B4:D4"/>
    <mergeCell ref="A5:D5"/>
    <mergeCell ref="A6:D6"/>
    <mergeCell ref="A7:D7"/>
    <mergeCell ref="A18:C18"/>
    <mergeCell ref="A31:C31"/>
    <mergeCell ref="A46:C46"/>
    <mergeCell ref="A47:C47"/>
    <mergeCell ref="B2:D2"/>
  </mergeCells>
  <printOptions headings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3"/>
  <sheetViews>
    <sheetView topLeftCell="A13" zoomScale="85" zoomScaleNormal="85" workbookViewId="0">
      <selection activeCell="C28" sqref="C28"/>
    </sheetView>
  </sheetViews>
  <sheetFormatPr defaultColWidth="9.109375" defaultRowHeight="13.2" x14ac:dyDescent="0.25"/>
  <cols>
    <col min="1" max="1" width="23.5546875" style="7" customWidth="1"/>
    <col min="2" max="2" width="23.5546875" style="1" customWidth="1"/>
    <col min="3" max="4" width="27.5546875" style="1" customWidth="1"/>
    <col min="5" max="16384" width="9.109375" style="1"/>
  </cols>
  <sheetData>
    <row r="1" spans="1:6" ht="36" customHeight="1" x14ac:dyDescent="0.25">
      <c r="A1" s="129" t="s">
        <v>0</v>
      </c>
      <c r="B1" s="129"/>
      <c r="C1" s="129"/>
      <c r="D1" s="129"/>
    </row>
    <row r="2" spans="1:6" ht="36" customHeight="1" x14ac:dyDescent="0.25">
      <c r="A2" s="38" t="s">
        <v>1</v>
      </c>
      <c r="B2" s="142" t="s">
        <v>2</v>
      </c>
      <c r="C2" s="143"/>
      <c r="D2" s="144"/>
      <c r="E2" s="127"/>
      <c r="F2" s="127"/>
    </row>
    <row r="3" spans="1:6" ht="36" customHeight="1" x14ac:dyDescent="0.25">
      <c r="A3" s="38" t="s">
        <v>3</v>
      </c>
      <c r="B3" s="130" t="s">
        <v>31</v>
      </c>
      <c r="C3" s="130"/>
      <c r="D3" s="130"/>
    </row>
    <row r="4" spans="1:6" ht="36" customHeight="1" x14ac:dyDescent="0.25">
      <c r="A4" s="38" t="s">
        <v>5</v>
      </c>
      <c r="B4" s="130" t="s">
        <v>32</v>
      </c>
      <c r="C4" s="130"/>
      <c r="D4" s="130"/>
    </row>
    <row r="5" spans="1:6" s="3" customFormat="1" ht="36" customHeight="1" x14ac:dyDescent="0.25">
      <c r="A5" s="131" t="s">
        <v>7</v>
      </c>
      <c r="B5" s="132"/>
      <c r="C5" s="132"/>
      <c r="D5" s="132"/>
    </row>
    <row r="6" spans="1:6" s="3" customFormat="1" ht="35.25" customHeight="1" x14ac:dyDescent="0.25">
      <c r="A6" s="133" t="s">
        <v>8</v>
      </c>
      <c r="B6" s="134"/>
      <c r="C6" s="134"/>
      <c r="D6" s="134"/>
    </row>
    <row r="7" spans="1:6" s="4" customFormat="1" ht="19.5" customHeight="1" x14ac:dyDescent="0.3">
      <c r="A7" s="135" t="s">
        <v>9</v>
      </c>
      <c r="B7" s="136"/>
      <c r="C7" s="136"/>
      <c r="D7" s="136"/>
    </row>
    <row r="8" spans="1:6" s="34" customFormat="1" ht="39.6" x14ac:dyDescent="0.25">
      <c r="A8" s="32" t="s">
        <v>10</v>
      </c>
      <c r="B8" s="33" t="s">
        <v>95</v>
      </c>
      <c r="C8" s="33" t="s">
        <v>11</v>
      </c>
      <c r="D8" s="33" t="s">
        <v>12</v>
      </c>
    </row>
    <row r="9" spans="1:6" s="34" customFormat="1" ht="39.6" x14ac:dyDescent="0.25">
      <c r="A9" s="104">
        <v>42979</v>
      </c>
      <c r="B9" s="105">
        <v>17969</v>
      </c>
      <c r="C9" s="90" t="s">
        <v>113</v>
      </c>
      <c r="D9" s="77" t="s">
        <v>112</v>
      </c>
    </row>
    <row r="10" spans="1:6" s="34" customFormat="1" ht="118.8" x14ac:dyDescent="0.25">
      <c r="A10" s="104">
        <v>43040</v>
      </c>
      <c r="B10" s="105">
        <v>12079</v>
      </c>
      <c r="C10" s="90" t="s">
        <v>114</v>
      </c>
      <c r="D10" s="77" t="s">
        <v>13</v>
      </c>
    </row>
    <row r="11" spans="1:6" s="34" customFormat="1" x14ac:dyDescent="0.25">
      <c r="A11" s="82"/>
      <c r="B11" s="83"/>
      <c r="C11" s="81"/>
      <c r="D11" s="81"/>
    </row>
    <row r="12" spans="1:6" s="77" customFormat="1" x14ac:dyDescent="0.25">
      <c r="A12" s="10"/>
    </row>
    <row r="13" spans="1:6" ht="12.75" customHeight="1" x14ac:dyDescent="0.25">
      <c r="A13" s="61" t="s">
        <v>14</v>
      </c>
      <c r="B13" s="62"/>
    </row>
    <row r="14" spans="1:6" x14ac:dyDescent="0.25">
      <c r="A14" s="10"/>
    </row>
    <row r="15" spans="1:6" x14ac:dyDescent="0.25">
      <c r="A15" s="10"/>
    </row>
    <row r="16" spans="1:6" x14ac:dyDescent="0.25">
      <c r="A16" s="10"/>
    </row>
    <row r="17" spans="1:4" ht="19.5" customHeight="1" x14ac:dyDescent="0.25">
      <c r="A17" s="50" t="s">
        <v>15</v>
      </c>
      <c r="B17" s="52">
        <f>SUM(B9:B16)</f>
        <v>30048</v>
      </c>
    </row>
    <row r="18" spans="1:4" s="4" customFormat="1" ht="19.5" customHeight="1" x14ac:dyDescent="0.3">
      <c r="A18" s="137" t="s">
        <v>16</v>
      </c>
      <c r="B18" s="138"/>
      <c r="C18" s="138"/>
      <c r="D18" s="6"/>
    </row>
    <row r="19" spans="1:4" s="34" customFormat="1" ht="37.5" customHeight="1" x14ac:dyDescent="0.25">
      <c r="A19" s="32" t="s">
        <v>10</v>
      </c>
      <c r="B19" s="33" t="s">
        <v>96</v>
      </c>
      <c r="C19" s="33" t="s">
        <v>17</v>
      </c>
      <c r="D19" s="33" t="s">
        <v>18</v>
      </c>
    </row>
    <row r="20" spans="1:4" s="77" customFormat="1" ht="26.4" x14ac:dyDescent="0.25">
      <c r="A20" s="101">
        <v>42948</v>
      </c>
      <c r="B20" s="103">
        <f>673.13+95</f>
        <v>768.13</v>
      </c>
      <c r="C20" s="102" t="s">
        <v>119</v>
      </c>
      <c r="D20" s="102" t="s">
        <v>143</v>
      </c>
    </row>
    <row r="21" spans="1:4" s="77" customFormat="1" ht="26.4" x14ac:dyDescent="0.25">
      <c r="A21" s="101">
        <v>42948</v>
      </c>
      <c r="B21" s="103">
        <f>646.6+111</f>
        <v>757.6</v>
      </c>
      <c r="C21" s="102" t="s">
        <v>124</v>
      </c>
      <c r="D21" s="102" t="s">
        <v>138</v>
      </c>
    </row>
    <row r="22" spans="1:4" s="77" customFormat="1" ht="26.4" x14ac:dyDescent="0.25">
      <c r="A22" s="101">
        <v>42948</v>
      </c>
      <c r="B22" s="103">
        <f>560.55+130.76</f>
        <v>691.31</v>
      </c>
      <c r="C22" s="102" t="s">
        <v>120</v>
      </c>
      <c r="D22" s="102" t="s">
        <v>142</v>
      </c>
    </row>
    <row r="23" spans="1:4" x14ac:dyDescent="0.25">
      <c r="A23" s="101">
        <v>42948</v>
      </c>
      <c r="B23" s="103">
        <f>760.55+130.76</f>
        <v>891.31</v>
      </c>
      <c r="C23" s="102" t="s">
        <v>69</v>
      </c>
      <c r="D23" s="102" t="s">
        <v>142</v>
      </c>
    </row>
    <row r="24" spans="1:4" s="77" customFormat="1" ht="26.4" x14ac:dyDescent="0.25">
      <c r="A24" s="101">
        <v>42948</v>
      </c>
      <c r="B24" s="103">
        <v>1020.66</v>
      </c>
      <c r="C24" s="102" t="s">
        <v>121</v>
      </c>
      <c r="D24" s="102" t="s">
        <v>139</v>
      </c>
    </row>
    <row r="25" spans="1:4" ht="26.4" x14ac:dyDescent="0.25">
      <c r="A25" s="101">
        <v>42979</v>
      </c>
      <c r="B25" s="103">
        <f>817+65</f>
        <v>882</v>
      </c>
      <c r="C25" s="102" t="s">
        <v>122</v>
      </c>
      <c r="D25" s="102" t="s">
        <v>141</v>
      </c>
    </row>
    <row r="26" spans="1:4" s="77" customFormat="1" ht="26.4" x14ac:dyDescent="0.25">
      <c r="A26" s="101">
        <v>42979</v>
      </c>
      <c r="B26" s="103">
        <f>683.24+65</f>
        <v>748.24</v>
      </c>
      <c r="C26" s="102" t="s">
        <v>137</v>
      </c>
      <c r="D26" s="102" t="s">
        <v>136</v>
      </c>
    </row>
    <row r="27" spans="1:4" s="77" customFormat="1" ht="26.4" x14ac:dyDescent="0.25">
      <c r="A27" s="101">
        <v>42979</v>
      </c>
      <c r="B27" s="103">
        <f>1216</f>
        <v>1216</v>
      </c>
      <c r="C27" s="102" t="s">
        <v>140</v>
      </c>
      <c r="D27" s="102" t="s">
        <v>135</v>
      </c>
    </row>
    <row r="28" spans="1:4" s="77" customFormat="1" ht="26.4" x14ac:dyDescent="0.25">
      <c r="A28" s="101">
        <v>43009</v>
      </c>
      <c r="B28" s="103">
        <v>471</v>
      </c>
      <c r="C28" s="102" t="s">
        <v>148</v>
      </c>
      <c r="D28" s="102" t="s">
        <v>144</v>
      </c>
    </row>
    <row r="29" spans="1:4" ht="26.4" x14ac:dyDescent="0.25">
      <c r="A29" s="101">
        <v>43009</v>
      </c>
      <c r="B29" s="103">
        <f>405.78+162</f>
        <v>567.78</v>
      </c>
      <c r="C29" s="102" t="s">
        <v>126</v>
      </c>
      <c r="D29" s="102" t="s">
        <v>125</v>
      </c>
    </row>
    <row r="30" spans="1:4" ht="27" x14ac:dyDescent="0.3">
      <c r="A30" s="106">
        <v>43040</v>
      </c>
      <c r="B30" s="103">
        <f>1114.95+77</f>
        <v>1191.95</v>
      </c>
      <c r="C30" s="102" t="s">
        <v>123</v>
      </c>
      <c r="D30" s="102" t="s">
        <v>138</v>
      </c>
    </row>
    <row r="31" spans="1:4" s="77" customFormat="1" ht="27" x14ac:dyDescent="0.3">
      <c r="A31" s="106">
        <v>43070</v>
      </c>
      <c r="B31" s="103">
        <v>947.42</v>
      </c>
      <c r="C31" s="102" t="s">
        <v>68</v>
      </c>
      <c r="D31" s="102" t="s">
        <v>145</v>
      </c>
    </row>
    <row r="32" spans="1:4" x14ac:dyDescent="0.25">
      <c r="A32" s="10"/>
    </row>
    <row r="33" spans="1:4" ht="19.5" customHeight="1" x14ac:dyDescent="0.25">
      <c r="A33" s="50" t="s">
        <v>15</v>
      </c>
      <c r="B33" s="94">
        <f>SUM(B20:B32)</f>
        <v>10153.4</v>
      </c>
    </row>
    <row r="34" spans="1:4" ht="19.5" customHeight="1" x14ac:dyDescent="0.3">
      <c r="A34" s="139" t="s">
        <v>19</v>
      </c>
      <c r="B34" s="140"/>
      <c r="C34" s="140"/>
      <c r="D34" s="37"/>
    </row>
    <row r="35" spans="1:4" s="35" customFormat="1" ht="25.5" customHeight="1" x14ac:dyDescent="0.25">
      <c r="A35" s="32" t="s">
        <v>20</v>
      </c>
      <c r="B35" s="33" t="s">
        <v>96</v>
      </c>
      <c r="C35" s="33" t="s">
        <v>21</v>
      </c>
      <c r="D35" s="33" t="s">
        <v>22</v>
      </c>
    </row>
    <row r="37" spans="1:4" s="77" customFormat="1" ht="27" x14ac:dyDescent="0.3">
      <c r="A37" s="100">
        <v>42917</v>
      </c>
      <c r="B37" s="98">
        <v>8.6999999999999993</v>
      </c>
      <c r="C37" s="77" t="s">
        <v>82</v>
      </c>
      <c r="D37" s="125" t="s">
        <v>118</v>
      </c>
    </row>
    <row r="38" spans="1:4" s="123" customFormat="1" ht="27" x14ac:dyDescent="0.3">
      <c r="A38" s="100">
        <v>42948</v>
      </c>
      <c r="B38" s="98">
        <v>208.13</v>
      </c>
      <c r="C38" s="123" t="s">
        <v>82</v>
      </c>
      <c r="D38" s="125" t="s">
        <v>118</v>
      </c>
    </row>
    <row r="39" spans="1:4" s="123" customFormat="1" ht="27" x14ac:dyDescent="0.3">
      <c r="A39" s="100">
        <v>42979</v>
      </c>
      <c r="B39" s="98">
        <v>302.04999999999995</v>
      </c>
      <c r="C39" s="123" t="s">
        <v>82</v>
      </c>
      <c r="D39" s="125" t="s">
        <v>118</v>
      </c>
    </row>
    <row r="40" spans="1:4" s="123" customFormat="1" ht="27" x14ac:dyDescent="0.3">
      <c r="A40" s="100">
        <v>43009</v>
      </c>
      <c r="B40" s="98">
        <v>105.99999999999997</v>
      </c>
      <c r="C40" s="123" t="s">
        <v>82</v>
      </c>
      <c r="D40" s="125" t="s">
        <v>118</v>
      </c>
    </row>
    <row r="41" spans="1:4" s="123" customFormat="1" ht="27" x14ac:dyDescent="0.3">
      <c r="A41" s="100">
        <v>43040</v>
      </c>
      <c r="B41" s="98">
        <v>113.73</v>
      </c>
      <c r="C41" s="123" t="s">
        <v>82</v>
      </c>
      <c r="D41" s="125" t="s">
        <v>118</v>
      </c>
    </row>
    <row r="42" spans="1:4" ht="27" x14ac:dyDescent="0.3">
      <c r="A42" s="100">
        <v>43070</v>
      </c>
      <c r="B42" s="98">
        <v>29.18</v>
      </c>
      <c r="C42" s="77" t="s">
        <v>82</v>
      </c>
      <c r="D42" s="125" t="s">
        <v>118</v>
      </c>
    </row>
    <row r="43" spans="1:4" s="77" customFormat="1" ht="12.75" customHeight="1" x14ac:dyDescent="0.3">
      <c r="A43" s="84"/>
      <c r="B43" s="85"/>
      <c r="C43" s="85"/>
      <c r="D43" s="84"/>
    </row>
    <row r="44" spans="1:4" ht="19.5" customHeight="1" x14ac:dyDescent="0.25">
      <c r="A44" s="50" t="s">
        <v>15</v>
      </c>
      <c r="B44" s="94">
        <f>SUM(B36:B42)</f>
        <v>767.78999999999985</v>
      </c>
    </row>
    <row r="45" spans="1:4" ht="34.5" customHeight="1" x14ac:dyDescent="0.25">
      <c r="A45" s="36" t="s">
        <v>23</v>
      </c>
      <c r="B45" s="99">
        <f>B17+B33+B44</f>
        <v>40969.19</v>
      </c>
      <c r="C45" s="8"/>
      <c r="D45" s="8"/>
    </row>
    <row r="46" spans="1:4" x14ac:dyDescent="0.25">
      <c r="A46" s="1"/>
      <c r="B46" s="47"/>
      <c r="C46" s="48"/>
      <c r="D46" s="48"/>
    </row>
    <row r="47" spans="1:4" x14ac:dyDescent="0.25">
      <c r="A47" s="26" t="s">
        <v>24</v>
      </c>
      <c r="B47" s="3"/>
    </row>
    <row r="48" spans="1:4" ht="12.6" customHeight="1" x14ac:dyDescent="0.25">
      <c r="A48" s="141" t="s">
        <v>25</v>
      </c>
      <c r="B48" s="141"/>
      <c r="C48" s="141"/>
    </row>
    <row r="49" spans="1:4" ht="12.9" customHeight="1" x14ac:dyDescent="0.25">
      <c r="A49" s="141" t="s">
        <v>26</v>
      </c>
      <c r="B49" s="141"/>
      <c r="C49" s="141"/>
    </row>
    <row r="50" spans="1:4" x14ac:dyDescent="0.25">
      <c r="A50" s="44" t="s">
        <v>27</v>
      </c>
      <c r="B50"/>
    </row>
    <row r="51" spans="1:4" x14ac:dyDescent="0.25">
      <c r="A51" s="58" t="s">
        <v>28</v>
      </c>
      <c r="B51"/>
    </row>
    <row r="52" spans="1:4" x14ac:dyDescent="0.25">
      <c r="A52" s="58" t="s">
        <v>29</v>
      </c>
      <c r="B52"/>
    </row>
    <row r="53" spans="1:4" x14ac:dyDescent="0.25">
      <c r="A53" s="128"/>
      <c r="B53" s="128"/>
      <c r="C53" s="128"/>
      <c r="D53" s="128"/>
    </row>
  </sheetData>
  <mergeCells count="12">
    <mergeCell ref="A53:D53"/>
    <mergeCell ref="A1:D1"/>
    <mergeCell ref="A48:C48"/>
    <mergeCell ref="A49:C49"/>
    <mergeCell ref="A7:D7"/>
    <mergeCell ref="B3:D3"/>
    <mergeCell ref="B4:D4"/>
    <mergeCell ref="A5:D5"/>
    <mergeCell ref="A6:D6"/>
    <mergeCell ref="A18:C18"/>
    <mergeCell ref="A34:C34"/>
    <mergeCell ref="B2:D2"/>
  </mergeCells>
  <printOptions headings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8"/>
  <sheetViews>
    <sheetView topLeftCell="A4" zoomScaleNormal="100" workbookViewId="0">
      <selection activeCell="B26" sqref="B26"/>
    </sheetView>
  </sheetViews>
  <sheetFormatPr defaultColWidth="9.109375" defaultRowHeight="13.2" x14ac:dyDescent="0.25"/>
  <cols>
    <col min="1" max="2" width="23.5546875" style="1" customWidth="1"/>
    <col min="3" max="6" width="27.5546875" style="1" customWidth="1"/>
  </cols>
  <sheetData>
    <row r="1" spans="1:7" ht="36" customHeight="1" x14ac:dyDescent="0.25">
      <c r="A1" s="150" t="s">
        <v>0</v>
      </c>
      <c r="B1" s="150"/>
      <c r="C1" s="150"/>
      <c r="D1" s="150"/>
      <c r="E1" s="150"/>
      <c r="F1" s="150"/>
    </row>
    <row r="2" spans="1:7" ht="36" customHeight="1" x14ac:dyDescent="0.25">
      <c r="A2" s="38" t="s">
        <v>1</v>
      </c>
      <c r="B2" s="145" t="s">
        <v>2</v>
      </c>
      <c r="C2" s="145"/>
      <c r="D2" s="145"/>
      <c r="E2" s="145"/>
      <c r="F2" s="145"/>
      <c r="G2" s="39"/>
    </row>
    <row r="3" spans="1:7" ht="36" customHeight="1" x14ac:dyDescent="0.25">
      <c r="A3" s="38" t="s">
        <v>3</v>
      </c>
      <c r="B3" s="130" t="s">
        <v>4</v>
      </c>
      <c r="C3" s="130"/>
      <c r="D3" s="130"/>
      <c r="E3" s="130"/>
      <c r="F3" s="130"/>
      <c r="G3" s="40"/>
    </row>
    <row r="4" spans="1:7" ht="36" customHeight="1" x14ac:dyDescent="0.25">
      <c r="A4" s="38" t="s">
        <v>5</v>
      </c>
      <c r="B4" s="130" t="s">
        <v>6</v>
      </c>
      <c r="C4" s="130"/>
      <c r="D4" s="130"/>
      <c r="E4" s="130"/>
      <c r="F4" s="130"/>
      <c r="G4" s="40"/>
    </row>
    <row r="5" spans="1:7" s="12" customFormat="1" ht="35.25" customHeight="1" x14ac:dyDescent="0.3">
      <c r="A5" s="151" t="s">
        <v>33</v>
      </c>
      <c r="B5" s="152"/>
      <c r="C5" s="153"/>
      <c r="D5" s="153"/>
      <c r="E5" s="153"/>
      <c r="F5" s="154"/>
    </row>
    <row r="6" spans="1:7" s="12" customFormat="1" ht="35.25" customHeight="1" x14ac:dyDescent="0.3">
      <c r="A6" s="155" t="s">
        <v>34</v>
      </c>
      <c r="B6" s="156"/>
      <c r="C6" s="156"/>
      <c r="D6" s="156"/>
      <c r="E6" s="156"/>
      <c r="F6" s="157"/>
    </row>
    <row r="7" spans="1:7" s="3" customFormat="1" ht="30.9" customHeight="1" x14ac:dyDescent="0.3">
      <c r="A7" s="146" t="s">
        <v>35</v>
      </c>
      <c r="B7" s="147"/>
      <c r="C7" s="5"/>
      <c r="D7" s="5"/>
      <c r="E7" s="5"/>
      <c r="F7" s="16"/>
    </row>
    <row r="8" spans="1:7" ht="26.4" x14ac:dyDescent="0.25">
      <c r="A8" s="17" t="s">
        <v>20</v>
      </c>
      <c r="B8" s="33" t="s">
        <v>94</v>
      </c>
      <c r="C8" s="2" t="s">
        <v>36</v>
      </c>
      <c r="D8" s="2" t="s">
        <v>37</v>
      </c>
      <c r="E8" s="2" t="s">
        <v>38</v>
      </c>
      <c r="F8" s="9" t="s">
        <v>39</v>
      </c>
    </row>
    <row r="9" spans="1:7" ht="52.8" x14ac:dyDescent="0.25">
      <c r="A9" s="110">
        <v>43221</v>
      </c>
      <c r="B9" s="113">
        <v>285.79000000000002</v>
      </c>
      <c r="C9" s="111" t="s">
        <v>88</v>
      </c>
      <c r="D9" s="111" t="s">
        <v>87</v>
      </c>
      <c r="E9" s="111" t="s">
        <v>70</v>
      </c>
      <c r="F9" s="112" t="s">
        <v>86</v>
      </c>
    </row>
    <row r="10" spans="1:7" x14ac:dyDescent="0.25">
      <c r="A10" s="86"/>
      <c r="C10" s="77"/>
      <c r="E10" s="77"/>
      <c r="F10" s="11"/>
    </row>
    <row r="11" spans="1:7" x14ac:dyDescent="0.25">
      <c r="A11" s="86"/>
      <c r="F11" s="11"/>
    </row>
    <row r="12" spans="1:7" x14ac:dyDescent="0.25">
      <c r="A12" s="86"/>
      <c r="B12" s="77"/>
      <c r="C12" s="77"/>
      <c r="D12" s="77"/>
      <c r="E12" s="77"/>
      <c r="F12" s="80"/>
    </row>
    <row r="13" spans="1:7" x14ac:dyDescent="0.25">
      <c r="A13" s="86"/>
      <c r="B13" s="77"/>
      <c r="C13" s="77"/>
      <c r="D13" s="77"/>
      <c r="E13" s="77"/>
      <c r="F13" s="80"/>
    </row>
    <row r="14" spans="1:7" x14ac:dyDescent="0.25">
      <c r="A14" s="86"/>
      <c r="B14" s="77"/>
      <c r="C14" s="77"/>
      <c r="D14" s="77"/>
      <c r="E14" s="77"/>
      <c r="F14" s="80"/>
    </row>
    <row r="15" spans="1:7" x14ac:dyDescent="0.25">
      <c r="A15" s="86"/>
      <c r="B15" s="77"/>
      <c r="C15" s="77"/>
      <c r="D15" s="77"/>
      <c r="E15" s="77"/>
      <c r="F15" s="80"/>
    </row>
    <row r="16" spans="1:7" x14ac:dyDescent="0.25">
      <c r="A16" s="86"/>
      <c r="B16" s="77"/>
      <c r="C16" s="77"/>
      <c r="D16" s="77"/>
      <c r="E16" s="77"/>
      <c r="F16" s="80"/>
    </row>
    <row r="17" spans="1:6" x14ac:dyDescent="0.25">
      <c r="A17" s="86"/>
      <c r="B17" s="77"/>
      <c r="C17" s="77"/>
      <c r="D17" s="77"/>
      <c r="E17" s="77"/>
      <c r="F17" s="80"/>
    </row>
    <row r="18" spans="1:6" ht="11.25" customHeight="1" x14ac:dyDescent="0.25">
      <c r="A18" s="15"/>
      <c r="F18" s="11"/>
    </row>
    <row r="19" spans="1:6" hidden="1" x14ac:dyDescent="0.25">
      <c r="A19" s="15"/>
      <c r="F19" s="11"/>
    </row>
    <row r="20" spans="1:6" ht="25.5" hidden="1" customHeight="1" x14ac:dyDescent="0.25">
      <c r="A20" s="15"/>
      <c r="F20" s="11"/>
    </row>
    <row r="21" spans="1:6" ht="24.9" customHeight="1" x14ac:dyDescent="0.25">
      <c r="A21" s="51" t="s">
        <v>40</v>
      </c>
      <c r="B21" s="53">
        <f>SUM(B9:B20)</f>
        <v>285.79000000000002</v>
      </c>
      <c r="C21" s="18"/>
      <c r="D21" s="19"/>
      <c r="E21" s="19"/>
      <c r="F21" s="20"/>
    </row>
    <row r="22" spans="1:6" x14ac:dyDescent="0.25">
      <c r="A22" s="55"/>
      <c r="B22" s="22"/>
      <c r="C22" s="22"/>
      <c r="D22" s="22"/>
      <c r="E22" s="22"/>
      <c r="F22" s="23"/>
    </row>
    <row r="23" spans="1:6" x14ac:dyDescent="0.25">
      <c r="A23" s="26" t="s">
        <v>24</v>
      </c>
      <c r="B23" s="3"/>
      <c r="F23" s="11"/>
    </row>
    <row r="24" spans="1:6" x14ac:dyDescent="0.25">
      <c r="A24" s="148" t="s">
        <v>41</v>
      </c>
      <c r="B24" s="148"/>
      <c r="C24" s="148"/>
      <c r="D24" s="148"/>
      <c r="E24" s="148"/>
      <c r="F24" s="149"/>
    </row>
    <row r="25" spans="1:6" x14ac:dyDescent="0.25">
      <c r="A25" s="141" t="s">
        <v>42</v>
      </c>
      <c r="B25" s="141"/>
      <c r="C25" s="141"/>
      <c r="F25" s="11"/>
    </row>
    <row r="26" spans="1:6" x14ac:dyDescent="0.25">
      <c r="A26" s="44" t="s">
        <v>43</v>
      </c>
      <c r="B26"/>
    </row>
    <row r="27" spans="1:6" x14ac:dyDescent="0.25">
      <c r="A27" s="58" t="s">
        <v>44</v>
      </c>
      <c r="B27"/>
      <c r="F27" s="11"/>
    </row>
    <row r="28" spans="1:6" ht="12.75" customHeight="1" x14ac:dyDescent="0.25">
      <c r="A28" s="128" t="s">
        <v>30</v>
      </c>
      <c r="B28" s="128"/>
      <c r="C28" s="63"/>
      <c r="D28" s="63"/>
      <c r="E28" s="63"/>
      <c r="F28" s="64"/>
    </row>
  </sheetData>
  <mergeCells count="10">
    <mergeCell ref="A7:B7"/>
    <mergeCell ref="A24:F24"/>
    <mergeCell ref="A25:C25"/>
    <mergeCell ref="A28:B28"/>
    <mergeCell ref="A1:F1"/>
    <mergeCell ref="B2:F2"/>
    <mergeCell ref="B3:F3"/>
    <mergeCell ref="B4:F4"/>
    <mergeCell ref="A5:F5"/>
    <mergeCell ref="A6:F6"/>
  </mergeCells>
  <printOptions heading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8"/>
  <sheetViews>
    <sheetView topLeftCell="A4" zoomScaleNormal="100" workbookViewId="0">
      <selection activeCell="A18" sqref="A18"/>
    </sheetView>
  </sheetViews>
  <sheetFormatPr defaultColWidth="9.109375" defaultRowHeight="13.2" x14ac:dyDescent="0.25"/>
  <cols>
    <col min="1" max="2" width="23.5546875" style="1" customWidth="1"/>
    <col min="3" max="6" width="27.5546875" style="1" customWidth="1"/>
  </cols>
  <sheetData>
    <row r="1" spans="1:7" ht="36" customHeight="1" x14ac:dyDescent="0.25">
      <c r="A1" s="150" t="s">
        <v>0</v>
      </c>
      <c r="B1" s="150"/>
      <c r="C1" s="150"/>
      <c r="D1" s="150"/>
      <c r="E1" s="150"/>
      <c r="F1" s="150"/>
    </row>
    <row r="2" spans="1:7" ht="36" customHeight="1" x14ac:dyDescent="0.25">
      <c r="A2" s="38" t="s">
        <v>1</v>
      </c>
      <c r="B2" s="145" t="s">
        <v>2</v>
      </c>
      <c r="C2" s="145"/>
      <c r="D2" s="145"/>
      <c r="E2" s="145"/>
      <c r="F2" s="145"/>
      <c r="G2" s="39"/>
    </row>
    <row r="3" spans="1:7" ht="36" customHeight="1" x14ac:dyDescent="0.25">
      <c r="A3" s="38" t="s">
        <v>3</v>
      </c>
      <c r="B3" s="130" t="str">
        <f>'Travel DG'!B3</f>
        <v>Dave Gibson</v>
      </c>
      <c r="C3" s="130"/>
      <c r="D3" s="130"/>
      <c r="E3" s="130"/>
      <c r="F3" s="130"/>
      <c r="G3" s="40"/>
    </row>
    <row r="4" spans="1:7" ht="36" customHeight="1" x14ac:dyDescent="0.25">
      <c r="A4" s="38" t="s">
        <v>5</v>
      </c>
      <c r="B4" s="130" t="str">
        <f>'Travel DG'!B4</f>
        <v xml:space="preserve">1 July 2017 to 4 January 2018 </v>
      </c>
      <c r="C4" s="130"/>
      <c r="D4" s="130"/>
      <c r="E4" s="130"/>
      <c r="F4" s="130"/>
      <c r="G4" s="40"/>
    </row>
    <row r="5" spans="1:7" s="12" customFormat="1" ht="35.25" customHeight="1" x14ac:dyDescent="0.3">
      <c r="A5" s="151" t="s">
        <v>33</v>
      </c>
      <c r="B5" s="152"/>
      <c r="C5" s="153"/>
      <c r="D5" s="153"/>
      <c r="E5" s="153"/>
      <c r="F5" s="154"/>
    </row>
    <row r="6" spans="1:7" s="12" customFormat="1" ht="35.25" customHeight="1" x14ac:dyDescent="0.3">
      <c r="A6" s="155" t="s">
        <v>34</v>
      </c>
      <c r="B6" s="156"/>
      <c r="C6" s="156"/>
      <c r="D6" s="156"/>
      <c r="E6" s="156"/>
      <c r="F6" s="157"/>
    </row>
    <row r="7" spans="1:7" s="3" customFormat="1" ht="30.9" customHeight="1" x14ac:dyDescent="0.3">
      <c r="A7" s="146" t="s">
        <v>35</v>
      </c>
      <c r="B7" s="147"/>
      <c r="C7" s="5"/>
      <c r="D7" s="5"/>
      <c r="E7" s="5"/>
      <c r="F7" s="16"/>
    </row>
    <row r="8" spans="1:7" ht="26.4" x14ac:dyDescent="0.25">
      <c r="A8" s="17" t="s">
        <v>20</v>
      </c>
      <c r="B8" s="33" t="s">
        <v>94</v>
      </c>
      <c r="C8" s="2" t="s">
        <v>36</v>
      </c>
      <c r="D8" s="2" t="s">
        <v>37</v>
      </c>
      <c r="E8" s="2" t="s">
        <v>38</v>
      </c>
      <c r="F8" s="9" t="s">
        <v>39</v>
      </c>
    </row>
    <row r="9" spans="1:7" x14ac:dyDescent="0.25">
      <c r="A9" s="86">
        <v>42976</v>
      </c>
      <c r="B9" s="77">
        <v>88.7</v>
      </c>
      <c r="C9" s="77" t="s">
        <v>106</v>
      </c>
      <c r="D9" s="77" t="s">
        <v>78</v>
      </c>
      <c r="E9" s="77" t="s">
        <v>70</v>
      </c>
      <c r="F9" s="80" t="s">
        <v>79</v>
      </c>
    </row>
    <row r="10" spans="1:7" x14ac:dyDescent="0.25">
      <c r="A10" s="86">
        <v>42976</v>
      </c>
      <c r="B10" s="77">
        <v>111.74</v>
      </c>
      <c r="C10" s="77" t="s">
        <v>105</v>
      </c>
      <c r="D10" s="77" t="s">
        <v>80</v>
      </c>
      <c r="E10" s="77" t="s">
        <v>70</v>
      </c>
      <c r="F10" s="80" t="s">
        <v>79</v>
      </c>
    </row>
    <row r="11" spans="1:7" ht="26.4" x14ac:dyDescent="0.25">
      <c r="A11" s="86">
        <v>42947</v>
      </c>
      <c r="B11" s="117">
        <v>160.87</v>
      </c>
      <c r="C11" s="117" t="s">
        <v>110</v>
      </c>
      <c r="D11" s="117" t="s">
        <v>80</v>
      </c>
      <c r="E11" s="77" t="s">
        <v>70</v>
      </c>
      <c r="F11" s="80" t="s">
        <v>73</v>
      </c>
    </row>
    <row r="12" spans="1:7" x14ac:dyDescent="0.25">
      <c r="A12" s="86">
        <v>42968</v>
      </c>
      <c r="B12" s="117">
        <v>29.22</v>
      </c>
      <c r="C12" s="117" t="s">
        <v>81</v>
      </c>
      <c r="D12" s="117" t="s">
        <v>104</v>
      </c>
      <c r="E12" s="77" t="s">
        <v>70</v>
      </c>
      <c r="F12" s="80" t="s">
        <v>72</v>
      </c>
    </row>
    <row r="13" spans="1:7" s="119" customFormat="1" x14ac:dyDescent="0.25">
      <c r="A13" s="116">
        <v>42961</v>
      </c>
      <c r="B13" s="117">
        <v>175.6</v>
      </c>
      <c r="C13" s="117" t="s">
        <v>102</v>
      </c>
      <c r="D13" s="117" t="s">
        <v>80</v>
      </c>
      <c r="E13" s="117" t="s">
        <v>70</v>
      </c>
      <c r="F13" s="118" t="s">
        <v>73</v>
      </c>
    </row>
    <row r="14" spans="1:7" ht="26.4" x14ac:dyDescent="0.25">
      <c r="A14" s="86">
        <v>43009</v>
      </c>
      <c r="B14" s="117">
        <v>120.87</v>
      </c>
      <c r="C14" s="117" t="s">
        <v>101</v>
      </c>
      <c r="D14" s="117" t="s">
        <v>107</v>
      </c>
      <c r="E14" s="77" t="s">
        <v>70</v>
      </c>
      <c r="F14" s="80" t="s">
        <v>72</v>
      </c>
    </row>
    <row r="15" spans="1:7" ht="26.4" x14ac:dyDescent="0.25">
      <c r="A15" s="86">
        <v>43041</v>
      </c>
      <c r="B15" s="117">
        <v>115.3</v>
      </c>
      <c r="C15" s="117" t="s">
        <v>103</v>
      </c>
      <c r="D15" s="117" t="s">
        <v>108</v>
      </c>
      <c r="E15" s="77" t="s">
        <v>70</v>
      </c>
      <c r="F15" s="80" t="s">
        <v>72</v>
      </c>
    </row>
    <row r="16" spans="1:7" s="119" customFormat="1" x14ac:dyDescent="0.25">
      <c r="A16" s="116">
        <v>43042</v>
      </c>
      <c r="B16" s="117">
        <v>76.09</v>
      </c>
      <c r="C16" s="117" t="s">
        <v>102</v>
      </c>
      <c r="D16" s="117" t="s">
        <v>80</v>
      </c>
      <c r="E16" s="117" t="s">
        <v>70</v>
      </c>
      <c r="F16" s="118" t="s">
        <v>73</v>
      </c>
    </row>
    <row r="17" spans="1:6" ht="26.4" x14ac:dyDescent="0.25">
      <c r="A17" s="86">
        <v>43075</v>
      </c>
      <c r="B17" s="77">
        <v>11.3</v>
      </c>
      <c r="C17" s="77" t="s">
        <v>71</v>
      </c>
      <c r="D17" s="77" t="s">
        <v>109</v>
      </c>
      <c r="E17" s="77" t="s">
        <v>70</v>
      </c>
      <c r="F17" s="80" t="s">
        <v>72</v>
      </c>
    </row>
    <row r="18" spans="1:6" ht="11.25" customHeight="1" x14ac:dyDescent="0.25">
      <c r="A18" s="15"/>
      <c r="F18" s="11"/>
    </row>
    <row r="19" spans="1:6" hidden="1" x14ac:dyDescent="0.25">
      <c r="A19" s="15"/>
      <c r="F19" s="11"/>
    </row>
    <row r="20" spans="1:6" ht="25.5" hidden="1" customHeight="1" x14ac:dyDescent="0.25">
      <c r="A20" s="15"/>
      <c r="F20" s="11"/>
    </row>
    <row r="21" spans="1:6" ht="24.9" customHeight="1" x14ac:dyDescent="0.25">
      <c r="A21" s="51" t="s">
        <v>40</v>
      </c>
      <c r="B21" s="53">
        <f>SUM(B9:B20)</f>
        <v>889.68999999999994</v>
      </c>
      <c r="C21" s="18"/>
      <c r="D21" s="19"/>
      <c r="E21" s="19"/>
      <c r="F21" s="20"/>
    </row>
    <row r="22" spans="1:6" x14ac:dyDescent="0.25">
      <c r="A22" s="55"/>
      <c r="B22" s="22"/>
      <c r="C22" s="22"/>
      <c r="D22" s="22"/>
      <c r="E22" s="22"/>
      <c r="F22" s="23"/>
    </row>
    <row r="23" spans="1:6" x14ac:dyDescent="0.25">
      <c r="A23" s="26" t="s">
        <v>24</v>
      </c>
      <c r="B23" s="3"/>
      <c r="F23" s="11"/>
    </row>
    <row r="24" spans="1:6" x14ac:dyDescent="0.25">
      <c r="A24" s="148" t="s">
        <v>41</v>
      </c>
      <c r="B24" s="148"/>
      <c r="C24" s="148"/>
      <c r="D24" s="148"/>
      <c r="E24" s="148"/>
      <c r="F24" s="149"/>
    </row>
    <row r="25" spans="1:6" x14ac:dyDescent="0.25">
      <c r="A25" s="141" t="s">
        <v>42</v>
      </c>
      <c r="B25" s="141"/>
      <c r="C25" s="141"/>
      <c r="F25" s="11"/>
    </row>
    <row r="26" spans="1:6" x14ac:dyDescent="0.25">
      <c r="A26" s="44" t="s">
        <v>43</v>
      </c>
      <c r="B26"/>
    </row>
    <row r="27" spans="1:6" x14ac:dyDescent="0.25">
      <c r="A27" s="58" t="s">
        <v>44</v>
      </c>
      <c r="B27"/>
      <c r="F27" s="11"/>
    </row>
    <row r="28" spans="1:6" ht="12.75" customHeight="1" x14ac:dyDescent="0.25">
      <c r="A28" s="128" t="s">
        <v>30</v>
      </c>
      <c r="B28" s="128"/>
      <c r="C28" s="63"/>
      <c r="D28" s="63"/>
      <c r="E28" s="63"/>
      <c r="F28" s="64"/>
    </row>
  </sheetData>
  <mergeCells count="10">
    <mergeCell ref="A28:B28"/>
    <mergeCell ref="A7:B7"/>
    <mergeCell ref="A25:C25"/>
    <mergeCell ref="A1:F1"/>
    <mergeCell ref="A6:F6"/>
    <mergeCell ref="B2:F2"/>
    <mergeCell ref="B3:F3"/>
    <mergeCell ref="B4:F4"/>
    <mergeCell ref="A5:F5"/>
    <mergeCell ref="A24:F24"/>
  </mergeCells>
  <printOptions headings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4"/>
  <sheetViews>
    <sheetView zoomScaleNormal="100" workbookViewId="0">
      <selection activeCell="D9" sqref="D9"/>
    </sheetView>
  </sheetViews>
  <sheetFormatPr defaultColWidth="9.109375" defaultRowHeight="13.2" x14ac:dyDescent="0.25"/>
  <cols>
    <col min="1" max="5" width="27.5546875" style="26" customWidth="1"/>
    <col min="6" max="16384" width="9.109375" style="29"/>
  </cols>
  <sheetData>
    <row r="1" spans="1:14" ht="36" customHeight="1" x14ac:dyDescent="0.25">
      <c r="A1" s="150" t="s">
        <v>0</v>
      </c>
      <c r="B1" s="150"/>
      <c r="C1" s="150"/>
      <c r="D1" s="150"/>
      <c r="E1" s="150"/>
      <c r="F1" s="57"/>
    </row>
    <row r="2" spans="1:14" ht="36" customHeight="1" x14ac:dyDescent="0.25">
      <c r="A2" s="38" t="s">
        <v>1</v>
      </c>
      <c r="B2" s="145" t="s">
        <v>2</v>
      </c>
      <c r="C2" s="145"/>
      <c r="D2" s="145"/>
      <c r="E2" s="145"/>
      <c r="F2" s="39"/>
      <c r="G2" s="39"/>
    </row>
    <row r="3" spans="1:14" ht="36" customHeight="1" x14ac:dyDescent="0.25">
      <c r="A3" s="38" t="s">
        <v>3</v>
      </c>
      <c r="B3" s="130" t="s">
        <v>4</v>
      </c>
      <c r="C3" s="130"/>
      <c r="D3" s="130"/>
      <c r="E3" s="130"/>
      <c r="F3" s="40"/>
      <c r="G3" s="40"/>
    </row>
    <row r="4" spans="1:14" ht="36" customHeight="1" x14ac:dyDescent="0.25">
      <c r="A4" s="38" t="s">
        <v>5</v>
      </c>
      <c r="B4" s="130" t="s">
        <v>6</v>
      </c>
      <c r="C4" s="130"/>
      <c r="D4" s="130"/>
      <c r="E4" s="130"/>
      <c r="F4" s="40"/>
      <c r="G4" s="40"/>
    </row>
    <row r="5" spans="1:14" ht="36" customHeight="1" x14ac:dyDescent="0.25">
      <c r="A5" s="164" t="s">
        <v>45</v>
      </c>
      <c r="B5" s="165"/>
      <c r="C5" s="165"/>
      <c r="D5" s="165"/>
      <c r="E5" s="166"/>
    </row>
    <row r="6" spans="1:14" ht="20.100000000000001" customHeight="1" x14ac:dyDescent="0.25">
      <c r="A6" s="167" t="s">
        <v>46</v>
      </c>
      <c r="B6" s="167"/>
      <c r="C6" s="167"/>
      <c r="D6" s="167"/>
      <c r="E6" s="168"/>
      <c r="F6" s="41"/>
      <c r="G6" s="41"/>
    </row>
    <row r="7" spans="1:14" ht="20.25" customHeight="1" x14ac:dyDescent="0.3">
      <c r="A7" s="24" t="s">
        <v>47</v>
      </c>
      <c r="B7" s="5"/>
      <c r="C7" s="5"/>
      <c r="D7" s="5"/>
      <c r="E7" s="16"/>
    </row>
    <row r="8" spans="1:14" ht="26.4" x14ac:dyDescent="0.25">
      <c r="A8" s="17" t="s">
        <v>20</v>
      </c>
      <c r="B8" s="2" t="s">
        <v>48</v>
      </c>
      <c r="C8" s="2" t="s">
        <v>49</v>
      </c>
      <c r="D8" s="2" t="s">
        <v>98</v>
      </c>
      <c r="E8" s="9" t="s">
        <v>50</v>
      </c>
    </row>
    <row r="9" spans="1:14" ht="92.4" x14ac:dyDescent="0.25">
      <c r="A9" s="121">
        <v>43252</v>
      </c>
      <c r="B9" s="102" t="s">
        <v>83</v>
      </c>
      <c r="C9" s="102" t="s">
        <v>84</v>
      </c>
      <c r="D9" s="120">
        <v>1536</v>
      </c>
      <c r="E9" s="122" t="s">
        <v>111</v>
      </c>
    </row>
    <row r="10" spans="1:14" x14ac:dyDescent="0.25">
      <c r="A10" s="27"/>
      <c r="E10" s="28"/>
    </row>
    <row r="11" spans="1:14" x14ac:dyDescent="0.25">
      <c r="A11" s="27"/>
      <c r="E11" s="28"/>
      <c r="N11" s="42"/>
    </row>
    <row r="12" spans="1:14" x14ac:dyDescent="0.25">
      <c r="A12" s="27"/>
      <c r="E12" s="28"/>
    </row>
    <row r="13" spans="1:14" hidden="1" x14ac:dyDescent="0.25">
      <c r="A13" s="27"/>
      <c r="E13" s="28"/>
    </row>
    <row r="14" spans="1:14" ht="27.9" customHeight="1" x14ac:dyDescent="0.25">
      <c r="A14" s="25" t="s">
        <v>51</v>
      </c>
      <c r="B14" s="59" t="s">
        <v>52</v>
      </c>
      <c r="C14" s="18"/>
      <c r="D14" s="60">
        <f>SUM(D9:D13)</f>
        <v>1536</v>
      </c>
      <c r="E14" s="20"/>
    </row>
    <row r="15" spans="1:14" x14ac:dyDescent="0.25">
      <c r="A15" s="21"/>
      <c r="B15" s="43"/>
      <c r="C15" s="22"/>
      <c r="D15" s="2"/>
      <c r="E15" s="23"/>
    </row>
    <row r="16" spans="1:14" x14ac:dyDescent="0.25">
      <c r="A16" s="65" t="s">
        <v>53</v>
      </c>
      <c r="B16" s="66"/>
      <c r="C16" s="66"/>
      <c r="D16" s="66"/>
      <c r="E16" s="67"/>
    </row>
    <row r="17" spans="1:6" x14ac:dyDescent="0.25">
      <c r="A17" s="158" t="s">
        <v>42</v>
      </c>
      <c r="B17" s="141"/>
      <c r="C17" s="141"/>
      <c r="E17" s="28"/>
    </row>
    <row r="18" spans="1:6" x14ac:dyDescent="0.25">
      <c r="A18" s="159" t="s">
        <v>54</v>
      </c>
      <c r="B18" s="160"/>
      <c r="C18" s="160"/>
      <c r="D18" s="160"/>
      <c r="E18" s="161"/>
    </row>
    <row r="19" spans="1:6" x14ac:dyDescent="0.25">
      <c r="A19" t="s">
        <v>55</v>
      </c>
      <c r="B19" s="29"/>
      <c r="C19" s="29"/>
      <c r="D19" s="29"/>
      <c r="E19" s="29"/>
    </row>
    <row r="20" spans="1:6" ht="26.1" customHeight="1" x14ac:dyDescent="0.25">
      <c r="A20" s="158" t="s">
        <v>56</v>
      </c>
      <c r="B20" s="141"/>
      <c r="C20" s="141"/>
      <c r="D20" s="141"/>
      <c r="E20" s="162"/>
    </row>
    <row r="21" spans="1:6" x14ac:dyDescent="0.25">
      <c r="A21" s="44" t="s">
        <v>57</v>
      </c>
      <c r="E21" s="28"/>
    </row>
    <row r="22" spans="1:6" x14ac:dyDescent="0.25">
      <c r="A22" s="44" t="s">
        <v>58</v>
      </c>
      <c r="B22"/>
      <c r="C22" s="1"/>
      <c r="D22" s="1"/>
      <c r="E22" s="11"/>
      <c r="F22" s="1"/>
    </row>
    <row r="23" spans="1:6" ht="12.75" customHeight="1" x14ac:dyDescent="0.25">
      <c r="A23" s="163" t="s">
        <v>30</v>
      </c>
      <c r="B23" s="128"/>
      <c r="C23" s="63"/>
      <c r="D23" s="63"/>
      <c r="E23" s="64"/>
      <c r="F23" s="63"/>
    </row>
    <row r="24" spans="1:6" x14ac:dyDescent="0.25">
      <c r="A24" s="68"/>
      <c r="B24" s="69"/>
      <c r="C24" s="69"/>
      <c r="D24" s="69"/>
      <c r="E24" s="70"/>
    </row>
  </sheetData>
  <mergeCells count="10">
    <mergeCell ref="A17:C17"/>
    <mergeCell ref="A18:E18"/>
    <mergeCell ref="A20:E20"/>
    <mergeCell ref="A23:B23"/>
    <mergeCell ref="A1:E1"/>
    <mergeCell ref="B2:E2"/>
    <mergeCell ref="B3:E3"/>
    <mergeCell ref="B4:E4"/>
    <mergeCell ref="A5:E5"/>
    <mergeCell ref="A6:E6"/>
  </mergeCells>
  <printOptions heading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4"/>
  <sheetViews>
    <sheetView topLeftCell="A4" zoomScaleNormal="100" workbookViewId="0">
      <selection activeCell="D10" sqref="D10"/>
    </sheetView>
  </sheetViews>
  <sheetFormatPr defaultColWidth="9.109375" defaultRowHeight="13.2" x14ac:dyDescent="0.25"/>
  <cols>
    <col min="1" max="5" width="27.5546875" style="26" customWidth="1"/>
    <col min="6" max="16384" width="9.109375" style="29"/>
  </cols>
  <sheetData>
    <row r="1" spans="1:14" ht="36" customHeight="1" x14ac:dyDescent="0.25">
      <c r="A1" s="150" t="s">
        <v>0</v>
      </c>
      <c r="B1" s="150"/>
      <c r="C1" s="150"/>
      <c r="D1" s="150"/>
      <c r="E1" s="150"/>
      <c r="F1" s="57"/>
    </row>
    <row r="2" spans="1:14" ht="36" customHeight="1" x14ac:dyDescent="0.25">
      <c r="A2" s="38" t="s">
        <v>1</v>
      </c>
      <c r="B2" s="145" t="s">
        <v>2</v>
      </c>
      <c r="C2" s="145"/>
      <c r="D2" s="145"/>
      <c r="E2" s="145"/>
      <c r="F2" s="39"/>
      <c r="G2" s="39"/>
    </row>
    <row r="3" spans="1:14" ht="36" customHeight="1" x14ac:dyDescent="0.25">
      <c r="A3" s="38" t="s">
        <v>3</v>
      </c>
      <c r="B3" s="130" t="str">
        <f>'Travel DG'!B3</f>
        <v>Dave Gibson</v>
      </c>
      <c r="C3" s="130"/>
      <c r="D3" s="130"/>
      <c r="E3" s="130"/>
      <c r="F3" s="40"/>
      <c r="G3" s="40"/>
    </row>
    <row r="4" spans="1:14" ht="36" customHeight="1" x14ac:dyDescent="0.25">
      <c r="A4" s="38" t="s">
        <v>5</v>
      </c>
      <c r="B4" s="130" t="str">
        <f>'Travel DG'!B4</f>
        <v xml:space="preserve">1 July 2017 to 4 January 2018 </v>
      </c>
      <c r="C4" s="130"/>
      <c r="D4" s="130"/>
      <c r="E4" s="130"/>
      <c r="F4" s="40"/>
      <c r="G4" s="40"/>
    </row>
    <row r="5" spans="1:14" ht="36" customHeight="1" x14ac:dyDescent="0.25">
      <c r="A5" s="164" t="s">
        <v>45</v>
      </c>
      <c r="B5" s="165"/>
      <c r="C5" s="165"/>
      <c r="D5" s="165"/>
      <c r="E5" s="166"/>
    </row>
    <row r="6" spans="1:14" ht="20.100000000000001" customHeight="1" x14ac:dyDescent="0.25">
      <c r="A6" s="167" t="s">
        <v>46</v>
      </c>
      <c r="B6" s="167"/>
      <c r="C6" s="167"/>
      <c r="D6" s="167"/>
      <c r="E6" s="168"/>
      <c r="F6" s="41"/>
      <c r="G6" s="41"/>
    </row>
    <row r="7" spans="1:14" ht="20.25" customHeight="1" x14ac:dyDescent="0.3">
      <c r="A7" s="24" t="s">
        <v>47</v>
      </c>
      <c r="B7" s="5"/>
      <c r="C7" s="5"/>
      <c r="D7" s="5"/>
      <c r="E7" s="16"/>
    </row>
    <row r="8" spans="1:14" ht="26.4" x14ac:dyDescent="0.25">
      <c r="A8" s="17" t="s">
        <v>20</v>
      </c>
      <c r="B8" s="2" t="s">
        <v>48</v>
      </c>
      <c r="C8" s="2" t="s">
        <v>49</v>
      </c>
      <c r="D8" s="2" t="s">
        <v>99</v>
      </c>
      <c r="E8" s="9" t="s">
        <v>50</v>
      </c>
    </row>
    <row r="9" spans="1:14" ht="26.4" x14ac:dyDescent="0.25">
      <c r="A9" s="114">
        <v>42917</v>
      </c>
      <c r="B9" s="91" t="s">
        <v>91</v>
      </c>
      <c r="C9" s="91" t="s">
        <v>92</v>
      </c>
      <c r="D9" s="91">
        <v>100</v>
      </c>
      <c r="E9" s="91" t="s">
        <v>93</v>
      </c>
    </row>
    <row r="10" spans="1:14" x14ac:dyDescent="0.25">
      <c r="A10" s="114">
        <v>43040</v>
      </c>
      <c r="B10" s="91" t="s">
        <v>90</v>
      </c>
      <c r="C10" s="91" t="s">
        <v>89</v>
      </c>
      <c r="D10" s="91">
        <v>50</v>
      </c>
      <c r="E10" s="115"/>
    </row>
    <row r="11" spans="1:14" x14ac:dyDescent="0.25">
      <c r="A11" s="27"/>
      <c r="E11" s="28"/>
      <c r="N11" s="42"/>
    </row>
    <row r="12" spans="1:14" x14ac:dyDescent="0.25">
      <c r="A12" s="27"/>
      <c r="E12" s="28"/>
    </row>
    <row r="13" spans="1:14" hidden="1" x14ac:dyDescent="0.25">
      <c r="A13" s="27"/>
      <c r="E13" s="28"/>
    </row>
    <row r="14" spans="1:14" ht="27.9" customHeight="1" x14ac:dyDescent="0.25">
      <c r="A14" s="25" t="s">
        <v>51</v>
      </c>
      <c r="B14" s="59" t="s">
        <v>52</v>
      </c>
      <c r="C14" s="18"/>
      <c r="D14" s="60">
        <f>SUM(D9:D13)</f>
        <v>150</v>
      </c>
      <c r="E14" s="20"/>
    </row>
    <row r="15" spans="1:14" x14ac:dyDescent="0.25">
      <c r="A15" s="21"/>
      <c r="B15" s="43"/>
      <c r="C15" s="22"/>
      <c r="D15" s="2"/>
      <c r="E15" s="23"/>
    </row>
    <row r="16" spans="1:14" x14ac:dyDescent="0.25">
      <c r="A16" s="65" t="s">
        <v>53</v>
      </c>
      <c r="B16" s="66"/>
      <c r="C16" s="66"/>
      <c r="D16" s="66"/>
      <c r="E16" s="67"/>
    </row>
    <row r="17" spans="1:6" x14ac:dyDescent="0.25">
      <c r="A17" s="158" t="s">
        <v>42</v>
      </c>
      <c r="B17" s="141"/>
      <c r="C17" s="141"/>
      <c r="E17" s="28"/>
    </row>
    <row r="18" spans="1:6" x14ac:dyDescent="0.25">
      <c r="A18" s="159" t="s">
        <v>54</v>
      </c>
      <c r="B18" s="160"/>
      <c r="C18" s="160"/>
      <c r="D18" s="160"/>
      <c r="E18" s="161"/>
    </row>
    <row r="19" spans="1:6" x14ac:dyDescent="0.25">
      <c r="A19" t="s">
        <v>55</v>
      </c>
      <c r="B19" s="29"/>
      <c r="C19" s="29"/>
      <c r="D19" s="29"/>
      <c r="E19" s="29"/>
    </row>
    <row r="20" spans="1:6" ht="26.1" customHeight="1" x14ac:dyDescent="0.25">
      <c r="A20" s="158" t="s">
        <v>56</v>
      </c>
      <c r="B20" s="141"/>
      <c r="C20" s="141"/>
      <c r="D20" s="141"/>
      <c r="E20" s="162"/>
    </row>
    <row r="21" spans="1:6" x14ac:dyDescent="0.25">
      <c r="A21" s="44" t="s">
        <v>57</v>
      </c>
      <c r="E21" s="28"/>
    </row>
    <row r="22" spans="1:6" x14ac:dyDescent="0.25">
      <c r="A22" s="44" t="s">
        <v>58</v>
      </c>
      <c r="B22"/>
      <c r="C22" s="1"/>
      <c r="D22" s="1"/>
      <c r="E22" s="11"/>
      <c r="F22" s="1"/>
    </row>
    <row r="23" spans="1:6" ht="12.75" customHeight="1" x14ac:dyDescent="0.25">
      <c r="A23" s="163" t="s">
        <v>30</v>
      </c>
      <c r="B23" s="128"/>
      <c r="C23" s="63"/>
      <c r="D23" s="63"/>
      <c r="E23" s="64"/>
      <c r="F23" s="63"/>
    </row>
    <row r="24" spans="1:6" x14ac:dyDescent="0.25">
      <c r="A24" s="68"/>
      <c r="B24" s="69"/>
      <c r="C24" s="69"/>
      <c r="D24" s="69"/>
      <c r="E24" s="70"/>
    </row>
  </sheetData>
  <mergeCells count="10">
    <mergeCell ref="A18:E18"/>
    <mergeCell ref="A23:B23"/>
    <mergeCell ref="A1:E1"/>
    <mergeCell ref="A17:C17"/>
    <mergeCell ref="A20:E20"/>
    <mergeCell ref="A6:E6"/>
    <mergeCell ref="B2:E2"/>
    <mergeCell ref="B3:E3"/>
    <mergeCell ref="B4:E4"/>
    <mergeCell ref="A5:E5"/>
  </mergeCells>
  <printOptions heading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0"/>
  <sheetViews>
    <sheetView topLeftCell="A7" zoomScaleNormal="100" workbookViewId="0">
      <selection activeCell="B11" sqref="B11"/>
    </sheetView>
  </sheetViews>
  <sheetFormatPr defaultColWidth="9.109375" defaultRowHeight="13.2" x14ac:dyDescent="0.25"/>
  <cols>
    <col min="1" max="2" width="23.5546875" style="1" customWidth="1"/>
    <col min="3" max="5" width="27.5546875" style="1" customWidth="1"/>
  </cols>
  <sheetData>
    <row r="1" spans="1:5" ht="36" customHeight="1" x14ac:dyDescent="0.25">
      <c r="A1" s="150" t="s">
        <v>0</v>
      </c>
      <c r="B1" s="150"/>
      <c r="C1" s="150"/>
      <c r="D1" s="150"/>
      <c r="E1" s="150"/>
    </row>
    <row r="2" spans="1:5" ht="36" customHeight="1" x14ac:dyDescent="0.25">
      <c r="A2" s="38" t="s">
        <v>1</v>
      </c>
      <c r="B2" s="145" t="str">
        <f>'Travel DG'!B2</f>
        <v>New Zealand Film Commission</v>
      </c>
      <c r="C2" s="145"/>
      <c r="D2" s="145"/>
      <c r="E2" s="145"/>
    </row>
    <row r="3" spans="1:5" ht="36" customHeight="1" x14ac:dyDescent="0.25">
      <c r="A3" s="38" t="s">
        <v>3</v>
      </c>
      <c r="B3" s="130" t="s">
        <v>4</v>
      </c>
      <c r="C3" s="130"/>
      <c r="D3" s="130"/>
      <c r="E3" s="130"/>
    </row>
    <row r="4" spans="1:5" ht="36" customHeight="1" x14ac:dyDescent="0.25">
      <c r="A4" s="38" t="s">
        <v>5</v>
      </c>
      <c r="B4" s="130" t="str">
        <f>'Travel DG'!B4</f>
        <v xml:space="preserve">1 July 2017 to 4 January 2018 </v>
      </c>
      <c r="C4" s="130"/>
      <c r="D4" s="130"/>
      <c r="E4" s="130"/>
    </row>
    <row r="5" spans="1:5" ht="36" customHeight="1" x14ac:dyDescent="0.25">
      <c r="A5" s="131" t="s">
        <v>59</v>
      </c>
      <c r="B5" s="171"/>
      <c r="C5" s="153"/>
      <c r="D5" s="153"/>
      <c r="E5" s="154"/>
    </row>
    <row r="6" spans="1:5" ht="36" customHeight="1" x14ac:dyDescent="0.25">
      <c r="A6" s="172" t="s">
        <v>60</v>
      </c>
      <c r="B6" s="173"/>
      <c r="C6" s="173"/>
      <c r="D6" s="173"/>
      <c r="E6" s="174"/>
    </row>
    <row r="7" spans="1:5" ht="36" customHeight="1" x14ac:dyDescent="0.3">
      <c r="A7" s="169" t="s">
        <v>61</v>
      </c>
      <c r="B7" s="170"/>
      <c r="C7" s="5"/>
      <c r="D7" s="5"/>
      <c r="E7" s="16"/>
    </row>
    <row r="8" spans="1:5" ht="26.4" x14ac:dyDescent="0.25">
      <c r="A8" s="17" t="s">
        <v>20</v>
      </c>
      <c r="B8" s="2" t="s">
        <v>100</v>
      </c>
      <c r="C8" s="2" t="s">
        <v>62</v>
      </c>
      <c r="D8" s="2" t="s">
        <v>63</v>
      </c>
      <c r="E8" s="9" t="s">
        <v>64</v>
      </c>
    </row>
    <row r="9" spans="1:5" x14ac:dyDescent="0.25">
      <c r="A9" s="108">
        <v>43101</v>
      </c>
      <c r="B9" s="1">
        <v>45.98</v>
      </c>
      <c r="C9" s="1" t="s">
        <v>76</v>
      </c>
      <c r="D9" s="77" t="s">
        <v>85</v>
      </c>
      <c r="E9" s="11"/>
    </row>
    <row r="10" spans="1:5" x14ac:dyDescent="0.25">
      <c r="A10" s="108">
        <v>43132</v>
      </c>
      <c r="B10" s="77">
        <f>135.21+16.77</f>
        <v>151.98000000000002</v>
      </c>
      <c r="C10" s="77" t="s">
        <v>76</v>
      </c>
      <c r="D10" s="77" t="s">
        <v>85</v>
      </c>
      <c r="E10" s="80"/>
    </row>
    <row r="11" spans="1:5" x14ac:dyDescent="0.25">
      <c r="A11" s="108">
        <v>43160</v>
      </c>
      <c r="B11" s="77">
        <v>66.03</v>
      </c>
      <c r="C11" s="77" t="s">
        <v>76</v>
      </c>
      <c r="D11" s="77" t="s">
        <v>85</v>
      </c>
      <c r="E11" s="80"/>
    </row>
    <row r="12" spans="1:5" x14ac:dyDescent="0.25">
      <c r="A12" s="108">
        <v>43191</v>
      </c>
      <c r="B12" s="77">
        <v>79.319999999999993</v>
      </c>
      <c r="C12" s="77" t="s">
        <v>76</v>
      </c>
      <c r="D12" s="77" t="s">
        <v>85</v>
      </c>
      <c r="E12" s="80"/>
    </row>
    <row r="13" spans="1:5" ht="26.4" x14ac:dyDescent="0.25">
      <c r="A13" s="108">
        <v>43221</v>
      </c>
      <c r="B13" s="77">
        <f>226.92+125</f>
        <v>351.91999999999996</v>
      </c>
      <c r="C13" s="77" t="s">
        <v>76</v>
      </c>
      <c r="D13" s="77" t="s">
        <v>77</v>
      </c>
      <c r="E13" s="80"/>
    </row>
    <row r="14" spans="1:5" ht="26.4" x14ac:dyDescent="0.25">
      <c r="A14" s="108">
        <v>43252</v>
      </c>
      <c r="B14" s="77">
        <f>182.89+95</f>
        <v>277.89</v>
      </c>
      <c r="C14" s="77" t="s">
        <v>76</v>
      </c>
      <c r="D14" s="77" t="s">
        <v>77</v>
      </c>
      <c r="E14" s="80"/>
    </row>
    <row r="15" spans="1:5" x14ac:dyDescent="0.25">
      <c r="A15" s="79"/>
      <c r="B15" s="77"/>
      <c r="C15" s="77"/>
      <c r="D15" s="77"/>
      <c r="E15" s="80"/>
    </row>
    <row r="16" spans="1:5" ht="14.1" customHeight="1" x14ac:dyDescent="0.25">
      <c r="A16" s="31" t="s">
        <v>65</v>
      </c>
      <c r="B16" s="54">
        <f>SUM(B9:B15)</f>
        <v>973.12</v>
      </c>
      <c r="C16" s="13"/>
      <c r="D16" s="14"/>
      <c r="E16" s="30"/>
    </row>
    <row r="17" spans="1:6" ht="14.1" customHeight="1" x14ac:dyDescent="0.25">
      <c r="A17" s="56"/>
      <c r="B17" s="54"/>
      <c r="C17" s="13"/>
      <c r="D17" s="14"/>
      <c r="E17" s="76"/>
    </row>
    <row r="18" spans="1:6" ht="14.1" customHeight="1" x14ac:dyDescent="0.25">
      <c r="A18" s="71"/>
      <c r="B18" s="48"/>
      <c r="C18" s="48"/>
      <c r="D18" s="48"/>
      <c r="E18" s="72"/>
    </row>
    <row r="19" spans="1:6" x14ac:dyDescent="0.25">
      <c r="A19" s="27" t="s">
        <v>53</v>
      </c>
      <c r="E19" s="11"/>
    </row>
    <row r="20" spans="1:6" x14ac:dyDescent="0.25">
      <c r="A20" s="158" t="s">
        <v>42</v>
      </c>
      <c r="B20" s="141"/>
      <c r="C20" s="141"/>
      <c r="E20" s="11"/>
    </row>
    <row r="21" spans="1:6" ht="14.1" customHeight="1" x14ac:dyDescent="0.25">
      <c r="A21" s="45" t="s">
        <v>66</v>
      </c>
      <c r="B21" s="46"/>
      <c r="E21" s="11"/>
    </row>
    <row r="22" spans="1:6" x14ac:dyDescent="0.25">
      <c r="A22" s="44" t="s">
        <v>27</v>
      </c>
      <c r="B22"/>
      <c r="E22" s="11"/>
    </row>
    <row r="23" spans="1:6" ht="12.6" customHeight="1" x14ac:dyDescent="0.25">
      <c r="A23" s="159" t="s">
        <v>67</v>
      </c>
      <c r="B23" s="160"/>
      <c r="C23" s="160"/>
      <c r="D23" s="160"/>
      <c r="E23" s="161"/>
    </row>
    <row r="24" spans="1:6" x14ac:dyDescent="0.25">
      <c r="A24" s="44" t="s">
        <v>44</v>
      </c>
      <c r="B24"/>
      <c r="E24" s="11"/>
      <c r="F24" s="1"/>
    </row>
    <row r="25" spans="1:6" ht="12.75" customHeight="1" x14ac:dyDescent="0.25">
      <c r="A25" s="163" t="s">
        <v>30</v>
      </c>
      <c r="B25" s="128"/>
      <c r="C25" s="63"/>
      <c r="D25" s="63"/>
      <c r="E25" s="64"/>
      <c r="F25" s="63"/>
    </row>
    <row r="26" spans="1:6" x14ac:dyDescent="0.25">
      <c r="A26" s="73"/>
      <c r="B26" s="49"/>
      <c r="C26" s="74"/>
      <c r="D26" s="74"/>
      <c r="E26" s="75"/>
    </row>
    <row r="27" spans="1:6" x14ac:dyDescent="0.25">
      <c r="A27" s="15"/>
    </row>
    <row r="28" spans="1:6" x14ac:dyDescent="0.25">
      <c r="A28" s="15"/>
    </row>
    <row r="29" spans="1:6" x14ac:dyDescent="0.25">
      <c r="A29" s="15"/>
    </row>
    <row r="30" spans="1:6" x14ac:dyDescent="0.25">
      <c r="A30" s="15"/>
    </row>
  </sheetData>
  <autoFilter ref="A8:E14" xr:uid="{00000000-0009-0000-0000-000006000000}">
    <sortState ref="A9:E14">
      <sortCondition ref="A8:A14"/>
    </sortState>
  </autoFilter>
  <mergeCells count="10">
    <mergeCell ref="A7:B7"/>
    <mergeCell ref="A20:C20"/>
    <mergeCell ref="A23:E23"/>
    <mergeCell ref="A25:B25"/>
    <mergeCell ref="A1:E1"/>
    <mergeCell ref="B2:E2"/>
    <mergeCell ref="B3:E3"/>
    <mergeCell ref="B4:E4"/>
    <mergeCell ref="A5:E5"/>
    <mergeCell ref="A6:E6"/>
  </mergeCells>
  <printOptions heading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0"/>
  <sheetViews>
    <sheetView tabSelected="1" zoomScaleNormal="100" workbookViewId="0">
      <selection activeCell="A6" sqref="A6:E6"/>
    </sheetView>
  </sheetViews>
  <sheetFormatPr defaultColWidth="9.109375" defaultRowHeight="13.2" x14ac:dyDescent="0.25"/>
  <cols>
    <col min="1" max="2" width="23.5546875" style="1" customWidth="1"/>
    <col min="3" max="5" width="27.5546875" style="1" customWidth="1"/>
  </cols>
  <sheetData>
    <row r="1" spans="1:5" ht="36" customHeight="1" x14ac:dyDescent="0.25">
      <c r="A1" s="150" t="s">
        <v>0</v>
      </c>
      <c r="B1" s="150"/>
      <c r="C1" s="150"/>
      <c r="D1" s="150"/>
      <c r="E1" s="150"/>
    </row>
    <row r="2" spans="1:5" ht="36" customHeight="1" x14ac:dyDescent="0.25">
      <c r="A2" s="38" t="s">
        <v>1</v>
      </c>
      <c r="B2" s="145" t="str">
        <f>'Travel DG'!B2</f>
        <v>New Zealand Film Commission</v>
      </c>
      <c r="C2" s="145"/>
      <c r="D2" s="145"/>
      <c r="E2" s="145"/>
    </row>
    <row r="3" spans="1:5" ht="36" customHeight="1" x14ac:dyDescent="0.25">
      <c r="A3" s="38" t="s">
        <v>3</v>
      </c>
      <c r="B3" s="130" t="s">
        <v>31</v>
      </c>
      <c r="C3" s="130"/>
      <c r="D3" s="130"/>
      <c r="E3" s="130"/>
    </row>
    <row r="4" spans="1:5" ht="36" customHeight="1" x14ac:dyDescent="0.25">
      <c r="A4" s="38" t="s">
        <v>5</v>
      </c>
      <c r="B4" s="130" t="str">
        <f>'Travel DG'!B4</f>
        <v xml:space="preserve">1 July 2017 to 4 January 2018 </v>
      </c>
      <c r="C4" s="130"/>
      <c r="D4" s="130"/>
      <c r="E4" s="130"/>
    </row>
    <row r="5" spans="1:5" ht="36" customHeight="1" x14ac:dyDescent="0.25">
      <c r="A5" s="131" t="s">
        <v>59</v>
      </c>
      <c r="B5" s="171"/>
      <c r="C5" s="153"/>
      <c r="D5" s="153"/>
      <c r="E5" s="154"/>
    </row>
    <row r="6" spans="1:5" ht="36" customHeight="1" x14ac:dyDescent="0.25">
      <c r="A6" s="172" t="s">
        <v>60</v>
      </c>
      <c r="B6" s="173"/>
      <c r="C6" s="173"/>
      <c r="D6" s="173"/>
      <c r="E6" s="174"/>
    </row>
    <row r="7" spans="1:5" ht="36" customHeight="1" x14ac:dyDescent="0.3">
      <c r="A7" s="169" t="s">
        <v>61</v>
      </c>
      <c r="B7" s="170"/>
      <c r="C7" s="5"/>
      <c r="D7" s="5"/>
      <c r="E7" s="16"/>
    </row>
    <row r="8" spans="1:5" ht="26.4" x14ac:dyDescent="0.25">
      <c r="A8" s="17" t="s">
        <v>20</v>
      </c>
      <c r="B8" s="2" t="s">
        <v>100</v>
      </c>
      <c r="C8" s="2" t="s">
        <v>62</v>
      </c>
      <c r="D8" s="2" t="s">
        <v>63</v>
      </c>
      <c r="E8" s="9" t="s">
        <v>64</v>
      </c>
    </row>
    <row r="9" spans="1:5" ht="26.4" x14ac:dyDescent="0.25">
      <c r="A9" s="108">
        <v>42917</v>
      </c>
      <c r="B9" s="1">
        <f>390.24</f>
        <v>390.24</v>
      </c>
      <c r="C9" s="77" t="s">
        <v>76</v>
      </c>
      <c r="D9" s="1" t="s">
        <v>77</v>
      </c>
      <c r="E9" s="11"/>
    </row>
    <row r="10" spans="1:5" ht="26.4" x14ac:dyDescent="0.25">
      <c r="A10" s="108">
        <v>42948</v>
      </c>
      <c r="B10" s="77">
        <v>115.89</v>
      </c>
      <c r="C10" s="77" t="s">
        <v>76</v>
      </c>
      <c r="D10" s="77" t="s">
        <v>77</v>
      </c>
      <c r="E10" s="80"/>
    </row>
    <row r="11" spans="1:5" ht="26.4" x14ac:dyDescent="0.25">
      <c r="A11" s="108">
        <v>42979</v>
      </c>
      <c r="B11" s="77">
        <f>64.29+50</f>
        <v>114.29</v>
      </c>
      <c r="C11" s="77" t="s">
        <v>76</v>
      </c>
      <c r="D11" s="77" t="s">
        <v>77</v>
      </c>
      <c r="E11" s="80"/>
    </row>
    <row r="12" spans="1:5" x14ac:dyDescent="0.25">
      <c r="A12" s="108">
        <v>43009</v>
      </c>
      <c r="B12" s="77">
        <v>32</v>
      </c>
      <c r="C12" s="77" t="s">
        <v>76</v>
      </c>
      <c r="D12" s="77" t="s">
        <v>85</v>
      </c>
      <c r="E12" s="80"/>
    </row>
    <row r="13" spans="1:5" ht="26.4" x14ac:dyDescent="0.25">
      <c r="A13" s="108">
        <v>43040</v>
      </c>
      <c r="B13" s="1">
        <f>80.15+65</f>
        <v>145.15</v>
      </c>
      <c r="C13" s="77" t="s">
        <v>76</v>
      </c>
      <c r="D13" s="77" t="s">
        <v>77</v>
      </c>
      <c r="E13" s="11"/>
    </row>
    <row r="14" spans="1:5" x14ac:dyDescent="0.25">
      <c r="A14" s="108">
        <v>43070</v>
      </c>
      <c r="B14" s="1">
        <v>43.89</v>
      </c>
      <c r="C14" s="77" t="s">
        <v>76</v>
      </c>
      <c r="D14" s="77" t="s">
        <v>85</v>
      </c>
      <c r="E14" s="11"/>
    </row>
    <row r="15" spans="1:5" x14ac:dyDescent="0.25">
      <c r="A15" s="15"/>
      <c r="E15" s="11"/>
    </row>
    <row r="16" spans="1:5" ht="14.1" customHeight="1" x14ac:dyDescent="0.25">
      <c r="A16" s="31" t="s">
        <v>65</v>
      </c>
      <c r="B16" s="54">
        <f>SUM(B9:B15)</f>
        <v>841.45999999999992</v>
      </c>
      <c r="C16" s="13"/>
      <c r="D16" s="14"/>
      <c r="E16" s="30"/>
    </row>
    <row r="17" spans="1:6" ht="14.1" customHeight="1" x14ac:dyDescent="0.25">
      <c r="A17" s="56"/>
      <c r="B17" s="54"/>
      <c r="C17" s="13"/>
      <c r="D17" s="14"/>
      <c r="E17" s="76"/>
    </row>
    <row r="18" spans="1:6" ht="14.1" customHeight="1" x14ac:dyDescent="0.25">
      <c r="A18" s="71"/>
      <c r="B18" s="48"/>
      <c r="C18" s="48"/>
      <c r="D18" s="48"/>
      <c r="E18" s="72"/>
    </row>
    <row r="19" spans="1:6" x14ac:dyDescent="0.25">
      <c r="A19" s="27" t="s">
        <v>53</v>
      </c>
      <c r="E19" s="11"/>
    </row>
    <row r="20" spans="1:6" x14ac:dyDescent="0.25">
      <c r="A20" s="158" t="s">
        <v>42</v>
      </c>
      <c r="B20" s="141"/>
      <c r="C20" s="141"/>
      <c r="E20" s="11"/>
    </row>
    <row r="21" spans="1:6" ht="14.1" customHeight="1" x14ac:dyDescent="0.25">
      <c r="A21" s="45" t="s">
        <v>66</v>
      </c>
      <c r="B21" s="46"/>
      <c r="E21" s="11"/>
    </row>
    <row r="22" spans="1:6" x14ac:dyDescent="0.25">
      <c r="A22" s="44" t="s">
        <v>27</v>
      </c>
      <c r="B22"/>
      <c r="E22" s="11"/>
    </row>
    <row r="23" spans="1:6" ht="12.6" customHeight="1" x14ac:dyDescent="0.25">
      <c r="A23" s="159" t="s">
        <v>67</v>
      </c>
      <c r="B23" s="160"/>
      <c r="C23" s="160"/>
      <c r="D23" s="160"/>
      <c r="E23" s="161"/>
    </row>
    <row r="24" spans="1:6" x14ac:dyDescent="0.25">
      <c r="A24" s="44" t="s">
        <v>44</v>
      </c>
      <c r="B24"/>
      <c r="E24" s="11"/>
      <c r="F24" s="1"/>
    </row>
    <row r="25" spans="1:6" ht="12.75" customHeight="1" x14ac:dyDescent="0.25">
      <c r="A25" s="163" t="s">
        <v>30</v>
      </c>
      <c r="B25" s="128"/>
      <c r="C25" s="63"/>
      <c r="D25" s="63"/>
      <c r="E25" s="64"/>
      <c r="F25" s="63"/>
    </row>
    <row r="26" spans="1:6" x14ac:dyDescent="0.25">
      <c r="A26" s="73"/>
      <c r="B26" s="49"/>
      <c r="C26" s="74"/>
      <c r="D26" s="74"/>
      <c r="E26" s="75"/>
    </row>
    <row r="27" spans="1:6" x14ac:dyDescent="0.25">
      <c r="A27" s="15"/>
    </row>
    <row r="28" spans="1:6" x14ac:dyDescent="0.25">
      <c r="A28" s="15"/>
    </row>
    <row r="29" spans="1:6" x14ac:dyDescent="0.25">
      <c r="A29" s="15"/>
    </row>
    <row r="30" spans="1:6" x14ac:dyDescent="0.25">
      <c r="A30" s="15"/>
    </row>
  </sheetData>
  <sortState ref="A9:E14">
    <sortCondition ref="A8"/>
  </sortState>
  <mergeCells count="10">
    <mergeCell ref="A25:B25"/>
    <mergeCell ref="A23:E23"/>
    <mergeCell ref="A1:E1"/>
    <mergeCell ref="A20:C20"/>
    <mergeCell ref="A7:B7"/>
    <mergeCell ref="B2:E2"/>
    <mergeCell ref="B3:E3"/>
    <mergeCell ref="B4:E4"/>
    <mergeCell ref="A6:E6"/>
    <mergeCell ref="A5:E5"/>
  </mergeCells>
  <printOptions heading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f9fe47d-2ac8-4ab4-b89c-ae29e12c0f56">
      <UserInfo>
        <DisplayName>Catherine Robinson</DisplayName>
        <AccountId>69</AccountId>
        <AccountType/>
      </UserInfo>
      <UserInfo>
        <DisplayName>Carol Wang</DisplayName>
        <AccountId>82</AccountId>
        <AccountType/>
      </UserInfo>
      <UserInfo>
        <DisplayName>Kim Matthews</DisplayName>
        <AccountId>100</AccountId>
        <AccountType/>
      </UserInfo>
      <UserInfo>
        <DisplayName>Jasmin McSweeney</DisplayName>
        <AccountId>35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752BC0732E8A438D7EE262287AE93D" ma:contentTypeVersion="4" ma:contentTypeDescription="Create a new document." ma:contentTypeScope="" ma:versionID="0c065276eb34d8cfff3b078af5e5d8a3">
  <xsd:schema xmlns:xsd="http://www.w3.org/2001/XMLSchema" xmlns:xs="http://www.w3.org/2001/XMLSchema" xmlns:p="http://schemas.microsoft.com/office/2006/metadata/properties" xmlns:ns2="0f9fe47d-2ac8-4ab4-b89c-ae29e12c0f56" xmlns:ns3="f567d411-acf4-490a-85eb-eccae4ec657d" targetNamespace="http://schemas.microsoft.com/office/2006/metadata/properties" ma:root="true" ma:fieldsID="fa998a52d1e5d3d1380f608ddb947572" ns2:_="" ns3:_="">
    <xsd:import namespace="0f9fe47d-2ac8-4ab4-b89c-ae29e12c0f56"/>
    <xsd:import namespace="f567d411-acf4-490a-85eb-eccae4ec657d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fe47d-2ac8-4ab4-b89c-ae29e12c0f56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7d411-acf4-490a-85eb-eccae4ec65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F90936-019E-4850-BC82-C9C7551DFC92}">
  <ds:schemaRefs>
    <ds:schemaRef ds:uri="http://purl.org/dc/dcmitype/"/>
    <ds:schemaRef ds:uri="0f9fe47d-2ac8-4ab4-b89c-ae29e12c0f56"/>
    <ds:schemaRef ds:uri="http://schemas.microsoft.com/office/infopath/2007/PartnerControls"/>
    <ds:schemaRef ds:uri="http://purl.org/dc/terms/"/>
    <ds:schemaRef ds:uri="http://schemas.microsoft.com/office/2006/metadata/properties"/>
    <ds:schemaRef ds:uri="f567d411-acf4-490a-85eb-eccae4ec657d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D113300-110A-4EE0-ABCB-15EADF4145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126759-1F60-42A5-87BB-8EA9039273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9fe47d-2ac8-4ab4-b89c-ae29e12c0f56"/>
    <ds:schemaRef ds:uri="f567d411-acf4-490a-85eb-eccae4ec65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Travel AS</vt:lpstr>
      <vt:lpstr>Travel DG</vt:lpstr>
      <vt:lpstr>Hospitality AS</vt:lpstr>
      <vt:lpstr>Hospitality DG</vt:lpstr>
      <vt:lpstr>Gifts and Benefits AS</vt:lpstr>
      <vt:lpstr>Gifts and Benefits DG</vt:lpstr>
      <vt:lpstr>All other expenses AS</vt:lpstr>
      <vt:lpstr>All other expenses DG</vt:lpstr>
      <vt:lpstr>'All other expenses AS'!Print_Area</vt:lpstr>
      <vt:lpstr>'All other expenses DG'!Print_Area</vt:lpstr>
      <vt:lpstr>'Gifts and Benefits AS'!Print_Area</vt:lpstr>
      <vt:lpstr>'Gifts and Benefits DG'!Print_Area</vt:lpstr>
      <vt:lpstr>'Hospitality AS'!Print_Area</vt:lpstr>
      <vt:lpstr>'Hospitality DG'!Print_Area</vt:lpstr>
      <vt:lpstr>'Travel AS'!Print_Area</vt:lpstr>
      <vt:lpstr>'Travel DG'!Print_Area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2017-06-13T23:11:03Z</dcterms:created>
  <dcterms:modified xsi:type="dcterms:W3CDTF">2018-07-30T23:52:04Z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0x010100BD752BC0732E8A438D7EE262287AE93D</vt:lpwstr>
  </property>
</Properties>
</file>