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T:\Governance\Chief Executive\CE Expenses\2022\"/>
    </mc:Choice>
  </mc:AlternateContent>
  <xr:revisionPtr revIDLastSave="0" documentId="13_ncr:1_{CFD50CCE-39A8-416C-94E1-219D6C2D6486}" xr6:coauthVersionLast="47" xr6:coauthVersionMax="47" xr10:uidLastSave="{00000000-0000-0000-0000-000000000000}"/>
  <bookViews>
    <workbookView xWindow="5205" yWindow="1320" windowWidth="22560" windowHeight="14025"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expenses'!$A$1:$E$30</definedName>
    <definedName name="_xlnm.Print_Area" localSheetId="5">'Gifts and benefits'!$A$1:$F$47</definedName>
    <definedName name="_xlnm.Print_Area" localSheetId="0">'Guidance for agencies'!$A$1:$A$58</definedName>
    <definedName name="_xlnm.Print_Area" localSheetId="3">Hospitality!$A$1:$E$29</definedName>
    <definedName name="_xlnm.Print_Area" localSheetId="1">'Summary and sign-off'!$A$1:$F$23</definedName>
    <definedName name="_xlnm.Print_Area" localSheetId="2">Travel!$A$1:$E$102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6" i="4" l="1"/>
  <c r="C24" i="3"/>
  <c r="C22" i="2"/>
  <c r="C67" i="1"/>
  <c r="C91" i="1"/>
  <c r="C22" i="1"/>
  <c r="B6" i="13" l="1"/>
  <c r="E60" i="13"/>
  <c r="C60" i="13"/>
  <c r="C38" i="4"/>
  <c r="C37" i="4"/>
  <c r="B60" i="13" l="1"/>
  <c r="B59" i="13"/>
  <c r="D59" i="13"/>
  <c r="B58" i="13"/>
  <c r="D58" i="13"/>
  <c r="D57" i="13"/>
  <c r="B57" i="13"/>
  <c r="D56" i="13"/>
  <c r="B56" i="13"/>
  <c r="D55" i="13"/>
  <c r="B55" i="13"/>
  <c r="B2" i="4"/>
  <c r="B3" i="4"/>
  <c r="B2" i="3"/>
  <c r="B3" i="3"/>
  <c r="B2" i="2"/>
  <c r="B3" i="2"/>
  <c r="F58" i="13" l="1"/>
  <c r="D22" i="2" s="1"/>
  <c r="F60" i="13"/>
  <c r="E36" i="4" s="1"/>
  <c r="F59" i="13"/>
  <c r="D24" i="3" s="1"/>
  <c r="F57" i="13"/>
  <c r="D91" i="1" s="1"/>
  <c r="F56" i="13"/>
  <c r="D67" i="1" s="1"/>
  <c r="F55" i="13"/>
  <c r="D22" i="1" s="1"/>
  <c r="C13" i="13"/>
  <c r="C12" i="13"/>
  <c r="C11" i="13"/>
  <c r="C16" i="13" l="1"/>
  <c r="C17" i="13"/>
  <c r="B5" i="4" l="1"/>
  <c r="B4" i="4"/>
  <c r="B5" i="3"/>
  <c r="B4" i="3"/>
  <c r="B5" i="2"/>
  <c r="B4" i="2"/>
  <c r="B5" i="1"/>
  <c r="B4" i="1"/>
  <c r="C15" i="13" l="1"/>
  <c r="F12" i="13" l="1"/>
  <c r="C36" i="4"/>
  <c r="F11" i="13" s="1"/>
  <c r="F13" i="13" l="1"/>
  <c r="B91" i="1"/>
  <c r="B17" i="13" s="1"/>
  <c r="B67" i="1"/>
  <c r="B16" i="13" s="1"/>
  <c r="B22" i="1"/>
  <c r="B15" i="13" s="1"/>
  <c r="B24" i="3" l="1"/>
  <c r="B13" i="13" s="1"/>
  <c r="B22" i="2"/>
  <c r="B12" i="13" s="1"/>
  <c r="B11" i="13" l="1"/>
  <c r="B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<sst xmlns="http://schemas.openxmlformats.org/spreadsheetml/2006/main" count="466" uniqueCount="294">
  <si>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</si>
  <si>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</si>
  <si>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</si>
  <si>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</si>
  <si>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</si>
  <si>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</si>
  <si>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</si>
  <si>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</si>
  <si>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</si>
  <si>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</si>
  <si>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</si>
  <si>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</si>
  <si>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</si>
  <si>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</si>
  <si>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</si>
  <si>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</si>
  <si>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</si>
  <si>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</si>
  <si>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</si>
  <si>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</si>
  <si>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</si>
  <si>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</si>
  <si>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</si>
  <si>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</si>
  <si>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</si>
  <si>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</si>
  <si>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</si>
  <si>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</si>
  <si>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</si>
  <si>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</si>
  <si>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</si>
  <si>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</si>
  <si>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</si>
  <si>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</si>
  <si>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</si>
  <si>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</si>
  <si>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</si>
  <si>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</si>
  <si>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</si>
  <si>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</si>
  <si>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</si>
  <si>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</si>
  <si>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</si>
  <si>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</si>
  <si>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</si>
  <si>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</si>
  <si>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</si>
  <si>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</si>
  <si>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</si>
  <si>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</si>
  <si>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</si>
  <si>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</si>
  <si>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</si>
  <si>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</si>
  <si>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</si>
  <si>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</si>
  <si>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</si>
  <si>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</si>
  <si>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</si>
  <si>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</si>
  <si>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</si>
  <si>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</si>
  <si>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</si>
  <si>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</si>
  <si>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</si>
  <si>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</si>
  <si>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</si>
  <si>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</si>
  <si>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</si>
  <si>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</si>
  <si>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</si>
  <si>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</si>
  <si>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</si>
  <si>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</si>
  <si>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</si>
  <si>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</si>
  <si>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</si>
  <si>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</si>
  <si>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</si>
  <si>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</si>
  <si>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</si>
  <si>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</si>
  <si>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</si>
  <si>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</si>
  <si>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</si>
  <si>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</si>
  <si>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</si>
  <si>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</si>
  <si>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</si>
  <si>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</si>
  <si>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</si>
  <si>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</si>
  <si>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</si>
  <si>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</si>
  <si>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</si>
  <si>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</si>
  <si>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</si>
  <si>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</si>
  <si>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</si>
  <si>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</si>
  <si>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</si>
  <si>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</si>
  <si>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</si>
  <si>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</si>
  <si>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</si>
  <si>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</si>
  <si>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</si>
  <si>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</si>
  <si>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</si>
  <si>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</si>
  <si>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</si>
  <si>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</si>
  <si>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</si>
  <si>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</si>
  <si>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</si>
  <si>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</si>
  <si>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</si>
  <si>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</si>
  <si>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</si>
  <si>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</si>
  <si>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</si>
  <si>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</si>
  <si>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</si>
  <si>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</si>
  <si>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</si>
  <si>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</si>
  <si>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</si>
  <si>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</si>
  <si>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</si>
  <si>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</si>
  <si>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</si>
  <si>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</si>
  <si>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</si>
  <si>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</si>
  <si>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</si>
  <si>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</si>
  <si>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</si>
  <si>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</si>
  <si>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</si>
  <si>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</si>
  <si>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</si>
  <si>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</si>
  <si>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</si>
  <si>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</si>
  <si>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</si>
  <si>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</si>
  <si>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</si>
  <si>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</si>
  <si>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</si>
  <si>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</si>
  <si>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</si>
  <si>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</si>
  <si>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</si>
  <si>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</si>
  <si>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</si>
  <si>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</si>
  <si>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</si>
  <si>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</si>
  <si>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</si>
  <si>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</si>
  <si>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</si>
  <si>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</si>
  <si>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</si>
  <si>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</si>
  <si>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</si>
  <si>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</si>
  <si>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</si>
  <si>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</si>
  <si>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</si>
  <si>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New Zealand Film Commission</t>
  </si>
  <si>
    <t>David Strong</t>
  </si>
  <si>
    <t>New Zealand Film Commisson</t>
  </si>
  <si>
    <t>Dinner for three</t>
  </si>
  <si>
    <t>Breakfast for three</t>
  </si>
  <si>
    <t>Accommodation</t>
  </si>
  <si>
    <t>Suit hire and tie purchase for Academy Awards</t>
  </si>
  <si>
    <t>Clothing</t>
  </si>
  <si>
    <t>NZ</t>
  </si>
  <si>
    <t xml:space="preserve">16 May - 25 May 2022 </t>
  </si>
  <si>
    <t>Per diem</t>
  </si>
  <si>
    <t>Los Angeles</t>
  </si>
  <si>
    <t>Taxis</t>
  </si>
  <si>
    <t>Visa - ESTA</t>
  </si>
  <si>
    <t>23 March - 2 April 2022</t>
  </si>
  <si>
    <t>Wellington</t>
  </si>
  <si>
    <t>Coffee meeting for three</t>
  </si>
  <si>
    <t>Meeting with D Jacobs (Producer) &amp; D Corlett (NZFC)</t>
  </si>
  <si>
    <t>Meeting with R Ortiz (EVP Production) &amp; P Mossman (NZFC)</t>
  </si>
  <si>
    <t>Meeting with I Paterson (Producer) &amp; P Mossman (NZFC)</t>
  </si>
  <si>
    <t>Meeting with A Galvin (Filmmaker)</t>
  </si>
  <si>
    <t>Coffee meeting for two</t>
  </si>
  <si>
    <t>Auckland</t>
  </si>
  <si>
    <t>Car hire</t>
  </si>
  <si>
    <t>Taxis to and from local airport</t>
  </si>
  <si>
    <t>Parking</t>
  </si>
  <si>
    <t>NZSPG Producers Meeting</t>
  </si>
  <si>
    <t>Industry Meetings</t>
  </si>
  <si>
    <t>Flights &amp; booking fees</t>
  </si>
  <si>
    <t>UC Virtual Screen Production Tech Showcase</t>
  </si>
  <si>
    <t>Christchurch</t>
  </si>
  <si>
    <t>Queenstown</t>
  </si>
  <si>
    <r>
      <rPr>
        <i/>
        <sz val="10"/>
        <rFont val="Arial"/>
        <family val="2"/>
      </rPr>
      <t>The Power of the Dog</t>
    </r>
    <r>
      <rPr>
        <sz val="10"/>
        <rFont val="Arial"/>
        <family val="2"/>
      </rPr>
      <t xml:space="preserve"> gala event and industry meetings</t>
    </r>
  </si>
  <si>
    <t>Dunedin</t>
  </si>
  <si>
    <t>Blenheim</t>
  </si>
  <si>
    <t>Meeting staff and industry</t>
  </si>
  <si>
    <t>Meeting with S Gildea (SPADA)</t>
  </si>
  <si>
    <t>Lunch for two</t>
  </si>
  <si>
    <t>Dinner for six</t>
  </si>
  <si>
    <t>Industry meeting with P deLacey (Screentime), J Grimmond (GFS Global), K Scott (QLDC), P Smith (Great Southern TV) &amp; B Hur (Shotover)</t>
  </si>
  <si>
    <t>Meeting with D Gibson (ex NZFC CEO)</t>
  </si>
  <si>
    <t>Breakfast for two</t>
  </si>
  <si>
    <r>
      <rPr>
        <i/>
        <sz val="10"/>
        <rFont val="Arial"/>
        <family val="2"/>
      </rPr>
      <t>Justice of Bunny King</t>
    </r>
    <r>
      <rPr>
        <sz val="10"/>
        <rFont val="Arial"/>
        <family val="2"/>
      </rPr>
      <t xml:space="preserve"> Premiere and industry meetings</t>
    </r>
  </si>
  <si>
    <t>27-28 July 2021</t>
  </si>
  <si>
    <t>19-21 October 2021</t>
  </si>
  <si>
    <t>5-6 November 2021</t>
  </si>
  <si>
    <t>10-11 November 2021</t>
  </si>
  <si>
    <t>16-17 December 2021</t>
  </si>
  <si>
    <t>25-26 January 2022</t>
  </si>
  <si>
    <t>28 Feb - 1 March 2022</t>
  </si>
  <si>
    <t>Taxi</t>
  </si>
  <si>
    <t>Taxi to airport</t>
  </si>
  <si>
    <t>Meeting with Ministry for Culture and Heritage</t>
  </si>
  <si>
    <t>Meeting with Tenzing</t>
  </si>
  <si>
    <t>Travelling home after work function</t>
  </si>
  <si>
    <t>Dinner with NZFC Board</t>
  </si>
  <si>
    <t>TVNZ stakeholder function</t>
  </si>
  <si>
    <t>USA</t>
  </si>
  <si>
    <t>FRANCE</t>
  </si>
  <si>
    <t>Taxi to and from local airport</t>
  </si>
  <si>
    <t>Taxi to local airport</t>
  </si>
  <si>
    <t>Taxis to meetings &amp; functions</t>
  </si>
  <si>
    <t>Cellphone costs</t>
  </si>
  <si>
    <t>Meeting with Ngā Toanga Sound &amp; Vision</t>
  </si>
  <si>
    <t>Meeting with Minister Sepuloni</t>
  </si>
  <si>
    <t>Meeting with Creative NZ</t>
  </si>
  <si>
    <t>Meeting with Screen Wellington</t>
  </si>
  <si>
    <t>Taxi to and fron local airport</t>
  </si>
  <si>
    <t>Meals</t>
  </si>
  <si>
    <t>Rapid COVID tests x 4</t>
  </si>
  <si>
    <t>17-20 July 2021</t>
  </si>
  <si>
    <t>Screen Canterbury event and industry meetings</t>
  </si>
  <si>
    <t>Taxis to and from airports</t>
  </si>
  <si>
    <t>Meetings with Auckland board members and industry</t>
  </si>
  <si>
    <t>Meeting at Deparment of Internal Affairs</t>
  </si>
  <si>
    <t>Dinner with Leadership Team</t>
  </si>
  <si>
    <t>Meeting with Department of Internal Affairs</t>
  </si>
  <si>
    <t>Meeting at PricewaterhouseCoopers</t>
  </si>
  <si>
    <t>Lunch with filmmakers</t>
  </si>
  <si>
    <t>Taxi to and from airports</t>
  </si>
  <si>
    <t>Taxi to and from event</t>
  </si>
  <si>
    <t>Marlborough Film Festival &amp; Industry meetings</t>
  </si>
  <si>
    <t>Attendance at Cannes Film Market for 9 days (trip cancelled)</t>
  </si>
  <si>
    <t>Attendance Academy Awards and industry meetings for 10 days</t>
  </si>
  <si>
    <t>Netflix</t>
  </si>
  <si>
    <t>Invitation to TVNZ Stakeholder Function</t>
  </si>
  <si>
    <t>TVNZ</t>
  </si>
  <si>
    <t>Invitation to EY Entreprenuer of the Year Awards</t>
  </si>
  <si>
    <t>Ernst &amp; Young</t>
  </si>
  <si>
    <t>Invitation to Equity Lifetime Achievement Award</t>
  </si>
  <si>
    <t>Equity Foundation</t>
  </si>
  <si>
    <t>Invitation to Christmas function</t>
  </si>
  <si>
    <t>Board of Museums Aotearoa</t>
  </si>
  <si>
    <t>Weta Workshop</t>
  </si>
  <si>
    <t xml:space="preserve">The Arts Foundation </t>
  </si>
  <si>
    <t>Invitation to celebratory dinner</t>
  </si>
  <si>
    <t>Te Papa</t>
  </si>
  <si>
    <t>Royal NZ Ballet</t>
  </si>
  <si>
    <t>Invitation to Arts Foundation Laureates annoucement (lunch)</t>
  </si>
  <si>
    <t>Event was cancelled</t>
  </si>
  <si>
    <t>Invitation to US Ambassador &amp; Spouse inaugrual reception</t>
  </si>
  <si>
    <t>Ambassador of the United States</t>
  </si>
  <si>
    <t>Invitation to Film Community Christmas Function</t>
  </si>
  <si>
    <t>Film Otago Southland/Film Queenstown Lakes</t>
  </si>
  <si>
    <t>Ticket to Academy Awards &amp; post awards celebration</t>
  </si>
  <si>
    <t>July 2021 - June 2022</t>
  </si>
  <si>
    <t>Phone</t>
  </si>
  <si>
    <t>Institute of Directors</t>
  </si>
  <si>
    <t>Membership fee</t>
  </si>
  <si>
    <r>
      <t xml:space="preserve">2 x tickets to </t>
    </r>
    <r>
      <rPr>
        <i/>
        <sz val="10"/>
        <color theme="1"/>
        <rFont val="Arial"/>
        <family val="2"/>
      </rPr>
      <t>The Firebird with Paquita</t>
    </r>
  </si>
  <si>
    <t>2 x tickets to World of Wearable Arts</t>
  </si>
  <si>
    <t>Accompanied by wife</t>
  </si>
  <si>
    <t>Booking/Cancellation fees</t>
  </si>
  <si>
    <t>Matakana gift box</t>
  </si>
  <si>
    <t>Tenzing Management &amp; Technology</t>
  </si>
  <si>
    <t>Shared with staff</t>
  </si>
  <si>
    <t>Limited Edition Prints &amp; Whttaker's chocolate blocks</t>
  </si>
  <si>
    <t>WetaFX</t>
  </si>
  <si>
    <t>Academy Awards gift bag</t>
  </si>
  <si>
    <t>Complimentary accreditation for APEC CEO Summit</t>
  </si>
  <si>
    <t>Asia NZ Foundation</t>
  </si>
  <si>
    <t>Delegated to staff member</t>
  </si>
  <si>
    <t>Large scented candle</t>
  </si>
  <si>
    <t>Given to staff</t>
  </si>
  <si>
    <t>Acting Chief Operating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</si>
</sst>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8"/>
      <name val="Arial"/>
      <family val="2"/>
    </font>
    <font>
      <i/>
      <sz val="1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91">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15" fillId="11" borderId="3" xfId="0" applyNumberFormat="1" applyFont="1" applyFill="1" applyBorder="1" applyAlignment="1" applyProtection="1">
      <alignment horizontal="right" vertical="center"/>
      <protection locked="0"/>
    </xf>
    <xf numFmtId="0" fontId="0" fillId="0" borderId="0" xfId="0" applyFill="1" applyAlignment="1" applyProtection="1">
      <alignment wrapText="1"/>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4" zoomScaleNormal="100" workbookViewId="0">
      <selection activeCell="A38" sqref="A38"/>
    </sheetView>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A9" sqref="A9:F9"/>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4" t="s">
        <v>51</v>
      </c>
      <c r="B1" s="174"/>
      <c r="C1" s="174"/>
      <c r="D1" s="174"/>
      <c r="E1" s="174"/>
      <c r="F1" s="174"/>
      <c r="G1" s="46"/>
      <c r="H1" s="46"/>
      <c r="I1" s="46"/>
      <c r="J1" s="46"/>
      <c r="K1" s="46"/>
    </row>
    <row r="2" spans="1:11" ht="21" customHeight="1" x14ac:dyDescent="0.2">
      <c r="A2" s="4" t="s">
        <v>52</v>
      </c>
      <c r="B2" s="175" t="s">
        <v>171</v>
      </c>
      <c r="C2" s="175"/>
      <c r="D2" s="175"/>
      <c r="E2" s="175"/>
      <c r="F2" s="175"/>
      <c r="G2" s="46"/>
      <c r="H2" s="46"/>
      <c r="I2" s="46"/>
      <c r="J2" s="46"/>
      <c r="K2" s="46"/>
    </row>
    <row r="3" spans="1:11" ht="21" customHeight="1" x14ac:dyDescent="0.2">
      <c r="A3" s="4" t="s">
        <v>53</v>
      </c>
      <c r="B3" s="175" t="s">
        <v>170</v>
      </c>
      <c r="C3" s="175"/>
      <c r="D3" s="175"/>
      <c r="E3" s="175"/>
      <c r="F3" s="175"/>
      <c r="G3" s="46"/>
      <c r="H3" s="46"/>
      <c r="I3" s="46"/>
      <c r="J3" s="46"/>
      <c r="K3" s="46"/>
    </row>
    <row r="4" spans="1:11" ht="21" customHeight="1" x14ac:dyDescent="0.2">
      <c r="A4" s="4" t="s">
        <v>54</v>
      </c>
      <c r="B4" s="176">
        <v>44378</v>
      </c>
      <c r="C4" s="176"/>
      <c r="D4" s="176"/>
      <c r="E4" s="176"/>
      <c r="F4" s="176"/>
      <c r="G4" s="46"/>
      <c r="H4" s="46"/>
      <c r="I4" s="46"/>
      <c r="J4" s="46"/>
      <c r="K4" s="46"/>
    </row>
    <row r="5" spans="1:11" ht="21" customHeight="1" x14ac:dyDescent="0.2">
      <c r="A5" s="4" t="s">
        <v>55</v>
      </c>
      <c r="B5" s="176">
        <v>44742</v>
      </c>
      <c r="C5" s="176"/>
      <c r="D5" s="176"/>
      <c r="E5" s="176"/>
      <c r="F5" s="176"/>
      <c r="G5" s="46"/>
      <c r="H5" s="46"/>
      <c r="I5" s="46"/>
      <c r="J5" s="46"/>
      <c r="K5" s="46"/>
    </row>
    <row r="6" spans="1:11" ht="21" customHeight="1" x14ac:dyDescent="0.2">
      <c r="A6" s="4" t="s">
        <v>56</v>
      </c>
      <c r="B6" s="173" t="str">
        <f>IF(AND(Travel!B7&lt;&gt;A30,Hospitality!B7&lt;&gt;A30,'All other expenses'!B7&lt;&gt;A30,'Gifts and benefits'!B7&lt;&gt;A30),A31,IF(AND(Travel!B7=A30,Hospitality!B7=A30,'All other expenses'!B7=A30,'Gifts and benefits'!B7=A30),A33,A32))</f>
        <v>Data and totals checked on all sheets</v>
      </c>
      <c r="C6" s="173"/>
      <c r="D6" s="173"/>
      <c r="E6" s="173"/>
      <c r="F6" s="173"/>
      <c r="G6" s="34"/>
      <c r="H6" s="46"/>
      <c r="I6" s="46"/>
      <c r="J6" s="46"/>
      <c r="K6" s="46"/>
    </row>
    <row r="7" spans="1:11" ht="21" customHeight="1" x14ac:dyDescent="0.2">
      <c r="A7" s="4" t="s">
        <v>57</v>
      </c>
      <c r="B7" s="172" t="s">
        <v>89</v>
      </c>
      <c r="C7" s="172"/>
      <c r="D7" s="172"/>
      <c r="E7" s="172"/>
      <c r="F7" s="172"/>
      <c r="G7" s="34"/>
      <c r="H7" s="46"/>
      <c r="I7" s="46"/>
      <c r="J7" s="46"/>
      <c r="K7" s="46"/>
    </row>
    <row r="8" spans="1:11" ht="21" customHeight="1" x14ac:dyDescent="0.2">
      <c r="A8" s="4" t="s">
        <v>59</v>
      </c>
      <c r="B8" s="172" t="s">
        <v>293</v>
      </c>
      <c r="C8" s="172"/>
      <c r="D8" s="172"/>
      <c r="E8" s="172"/>
      <c r="F8" s="172"/>
      <c r="G8" s="34"/>
      <c r="H8" s="46"/>
      <c r="I8" s="46"/>
      <c r="J8" s="46"/>
      <c r="K8" s="46"/>
    </row>
    <row r="9" spans="1:11" ht="66.75" customHeight="1" x14ac:dyDescent="0.2">
      <c r="A9" s="171" t="s">
        <v>60</v>
      </c>
      <c r="B9" s="171"/>
      <c r="C9" s="171"/>
      <c r="D9" s="171"/>
      <c r="E9" s="171"/>
      <c r="F9" s="171"/>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27528.6</v>
      </c>
      <c r="C11" s="102" t="str">
        <f>IF(Travel!B6="",A34,Travel!B6)</f>
        <v>Figures exclude GST</v>
      </c>
      <c r="D11" s="8"/>
      <c r="E11" s="10" t="s">
        <v>66</v>
      </c>
      <c r="F11" s="56">
        <f>'Gifts and benefits'!C36</f>
        <v>16</v>
      </c>
      <c r="G11" s="47"/>
      <c r="H11" s="47"/>
      <c r="I11" s="47"/>
      <c r="J11" s="47"/>
      <c r="K11" s="47"/>
    </row>
    <row r="12" spans="1:11" ht="27.75" customHeight="1" x14ac:dyDescent="0.2">
      <c r="A12" s="10" t="s">
        <v>24</v>
      </c>
      <c r="B12" s="94">
        <f>Hospitality!B22</f>
        <v>1037.53</v>
      </c>
      <c r="C12" s="102" t="str">
        <f>IF(Hospitality!B6="",A34,Hospitality!B6)</f>
        <v>Figures exclude GST</v>
      </c>
      <c r="D12" s="8"/>
      <c r="E12" s="10" t="s">
        <v>67</v>
      </c>
      <c r="F12" s="56">
        <f>'Gifts and benefits'!C37</f>
        <v>10</v>
      </c>
      <c r="G12" s="47"/>
      <c r="H12" s="47"/>
      <c r="I12" s="47"/>
      <c r="J12" s="47"/>
      <c r="K12" s="47"/>
    </row>
    <row r="13" spans="1:11" ht="27.75" customHeight="1" x14ac:dyDescent="0.2">
      <c r="A13" s="10" t="s">
        <v>68</v>
      </c>
      <c r="B13" s="94">
        <f>'All other expenses'!B24</f>
        <v>1206.04</v>
      </c>
      <c r="C13" s="102" t="str">
        <f>IF('All other expenses'!B6="",A34,'All other expenses'!B6)</f>
        <v>Figures exclude GST</v>
      </c>
      <c r="D13" s="8"/>
      <c r="E13" s="10" t="s">
        <v>69</v>
      </c>
      <c r="F13" s="56">
        <f>'Gifts and benefits'!C38</f>
        <v>6</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Travel!B22</f>
        <v>19703.509999999998</v>
      </c>
      <c r="C15" s="104" t="str">
        <f>C11</f>
        <v>Figures exclude GST</v>
      </c>
      <c r="D15" s="8"/>
      <c r="E15" s="8"/>
      <c r="F15" s="58"/>
      <c r="G15" s="46"/>
      <c r="H15" s="46"/>
      <c r="I15" s="46"/>
      <c r="J15" s="46"/>
      <c r="K15" s="46"/>
    </row>
    <row r="16" spans="1:11" ht="27.75" customHeight="1" x14ac:dyDescent="0.2">
      <c r="A16" s="11" t="s">
        <v>71</v>
      </c>
      <c r="B16" s="96">
        <f>Travel!B67</f>
        <v>7511.29</v>
      </c>
      <c r="C16" s="104" t="str">
        <f>C11</f>
        <v>Figures exclude GST</v>
      </c>
      <c r="D16" s="59"/>
      <c r="E16" s="8"/>
      <c r="F16" s="60"/>
      <c r="G16" s="46"/>
      <c r="H16" s="46"/>
      <c r="I16" s="46"/>
      <c r="J16" s="46"/>
      <c r="K16" s="46"/>
    </row>
    <row r="17" spans="1:11" ht="27.75" customHeight="1" x14ac:dyDescent="0.2">
      <c r="A17" s="11" t="s">
        <v>72</v>
      </c>
      <c r="B17" s="96">
        <f>Travel!B91</f>
        <v>313.8</v>
      </c>
      <c r="C17" s="104" t="str">
        <f>C11</f>
        <v>Figures exclude GST</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6" customHeight="1" x14ac:dyDescent="0.2">
      <c r="A21" s="23" t="s">
        <v>75</v>
      </c>
      <c r="B21" s="53"/>
      <c r="C21" s="53"/>
      <c r="D21" s="20"/>
      <c r="E21" s="27"/>
      <c r="F21" s="27"/>
      <c r="G21" s="27"/>
      <c r="H21" s="27"/>
      <c r="I21" s="27"/>
      <c r="J21" s="27"/>
      <c r="K21" s="27"/>
    </row>
    <row r="22" spans="1:11" ht="12.6" customHeight="1" x14ac:dyDescent="0.2">
      <c r="A22" s="23" t="s">
        <v>76</v>
      </c>
      <c r="B22" s="53"/>
      <c r="C22" s="53"/>
      <c r="D22" s="20"/>
      <c r="E22" s="27"/>
      <c r="F22" s="27"/>
      <c r="G22" s="27"/>
      <c r="H22" s="27"/>
      <c r="I22" s="27"/>
      <c r="J22" s="27"/>
      <c r="K22" s="27"/>
    </row>
    <row r="23" spans="1:11" ht="12.6"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COUNT(Travel!B12:B21)</f>
        <v>7</v>
      </c>
      <c r="C55" s="111"/>
      <c r="D55" s="111">
        <f>COUNTIF(Travel!D12:D21,"*")</f>
        <v>7</v>
      </c>
      <c r="E55" s="112"/>
      <c r="F55" s="112" t="b">
        <f>MIN(B55,D55)=MAX(B55,D55)</f>
        <v>1</v>
      </c>
      <c r="G55" s="46"/>
      <c r="H55" s="46"/>
      <c r="I55" s="46"/>
      <c r="J55" s="46"/>
      <c r="K55" s="46"/>
    </row>
    <row r="56" spans="1:11" hidden="1" x14ac:dyDescent="0.2">
      <c r="A56" s="121" t="s">
        <v>105</v>
      </c>
      <c r="B56" s="111">
        <f>COUNT(Travel!B26:B66)</f>
        <v>39</v>
      </c>
      <c r="C56" s="111"/>
      <c r="D56" s="111">
        <f>COUNTIF(Travel!D26:D66,"*")</f>
        <v>39</v>
      </c>
      <c r="E56" s="112"/>
      <c r="F56" s="112" t="b">
        <f>MIN(B56,D56)=MAX(B56,D56)</f>
        <v>1</v>
      </c>
    </row>
    <row r="57" spans="1:11" hidden="1" x14ac:dyDescent="0.2">
      <c r="A57" s="122"/>
      <c r="B57" s="111">
        <f>COUNT(Travel!B71:B90)</f>
        <v>16</v>
      </c>
      <c r="C57" s="111"/>
      <c r="D57" s="111">
        <f>COUNTIF(Travel!D71:D90,"*")</f>
        <v>16</v>
      </c>
      <c r="E57" s="112"/>
      <c r="F57" s="112" t="b">
        <f>MIN(B57,D57)=MAX(B57,D57)</f>
        <v>1</v>
      </c>
    </row>
    <row r="58" spans="1:11" hidden="1" x14ac:dyDescent="0.2">
      <c r="A58" s="123" t="s">
        <v>106</v>
      </c>
      <c r="B58" s="113">
        <f>COUNT(Hospitality!B11:B21)</f>
        <v>7</v>
      </c>
      <c r="C58" s="113"/>
      <c r="D58" s="113">
        <f>COUNTIF(Hospitality!D11:D21,"*")</f>
        <v>7</v>
      </c>
      <c r="E58" s="114"/>
      <c r="F58" s="114" t="b">
        <f>MIN(B58,D58)=MAX(B58,D58)</f>
        <v>1</v>
      </c>
    </row>
    <row r="59" spans="1:11" hidden="1" x14ac:dyDescent="0.2">
      <c r="A59" s="124" t="s">
        <v>107</v>
      </c>
      <c r="B59" s="112">
        <f>COUNT('All other expenses'!B11:B23)</f>
        <v>3</v>
      </c>
      <c r="C59" s="112"/>
      <c r="D59" s="112">
        <f>COUNTIF('All other expenses'!D11:D23,"*")</f>
        <v>3</v>
      </c>
      <c r="E59" s="112"/>
      <c r="F59" s="112" t="b">
        <f>MIN(B59,D59)=MAX(B59,D59)</f>
        <v>1</v>
      </c>
    </row>
    <row r="60" spans="1:11" hidden="1" x14ac:dyDescent="0.2">
      <c r="A60" s="123" t="s">
        <v>108</v>
      </c>
      <c r="B60" s="113">
        <f>COUNTIF('Gifts and benefits'!B11:B35,"*")</f>
        <v>16</v>
      </c>
      <c r="C60" s="113">
        <f>COUNTIF('Gifts and benefits'!C11:C35,"*")</f>
        <v>16</v>
      </c>
      <c r="D60" s="113"/>
      <c r="E60" s="113">
        <f>COUNTA('Gifts and benefits'!E11:E35)</f>
        <v>16</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41"/>
  <sheetViews>
    <sheetView zoomScaleNormal="100" workbookViewId="0">
      <selection activeCell="F18" sqref="F18"/>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4" t="s">
        <v>109</v>
      </c>
      <c r="B1" s="174"/>
      <c r="C1" s="174"/>
      <c r="D1" s="174"/>
      <c r="E1" s="174"/>
      <c r="F1" s="46"/>
    </row>
    <row r="2" spans="1:6" ht="21" customHeight="1" x14ac:dyDescent="0.2">
      <c r="A2" s="4" t="s">
        <v>52</v>
      </c>
      <c r="B2" s="177" t="s">
        <v>169</v>
      </c>
      <c r="C2" s="177"/>
      <c r="D2" s="177"/>
      <c r="E2" s="177"/>
      <c r="F2" s="46"/>
    </row>
    <row r="3" spans="1:6" ht="21" customHeight="1" x14ac:dyDescent="0.2">
      <c r="A3" s="4" t="s">
        <v>110</v>
      </c>
      <c r="B3" s="177" t="s">
        <v>170</v>
      </c>
      <c r="C3" s="177"/>
      <c r="D3" s="177"/>
      <c r="E3" s="177"/>
      <c r="F3" s="46"/>
    </row>
    <row r="4" spans="1:6" ht="21" customHeight="1" x14ac:dyDescent="0.2">
      <c r="A4" s="4" t="s">
        <v>111</v>
      </c>
      <c r="B4" s="177">
        <f>'Summary and sign-off'!B4:F4</f>
        <v>44378</v>
      </c>
      <c r="C4" s="177"/>
      <c r="D4" s="177"/>
      <c r="E4" s="177"/>
      <c r="F4" s="46"/>
    </row>
    <row r="5" spans="1:6" ht="21" customHeight="1" x14ac:dyDescent="0.2">
      <c r="A5" s="4" t="s">
        <v>112</v>
      </c>
      <c r="B5" s="177">
        <f>'Summary and sign-off'!B5:F5</f>
        <v>44742</v>
      </c>
      <c r="C5" s="177"/>
      <c r="D5" s="177"/>
      <c r="E5" s="177"/>
      <c r="F5" s="46"/>
    </row>
    <row r="6" spans="1:6" ht="21" customHeight="1" x14ac:dyDescent="0.2">
      <c r="A6" s="4" t="s">
        <v>113</v>
      </c>
      <c r="B6" s="172" t="s">
        <v>81</v>
      </c>
      <c r="C6" s="172"/>
      <c r="D6" s="172"/>
      <c r="E6" s="172"/>
      <c r="F6" s="46"/>
    </row>
    <row r="7" spans="1:6" ht="21" customHeight="1" x14ac:dyDescent="0.2">
      <c r="A7" s="4" t="s">
        <v>56</v>
      </c>
      <c r="B7" s="172" t="s">
        <v>83</v>
      </c>
      <c r="C7" s="172"/>
      <c r="D7" s="172"/>
      <c r="E7" s="172"/>
      <c r="F7" s="46"/>
    </row>
    <row r="8" spans="1:6" ht="36" customHeight="1" x14ac:dyDescent="0.2">
      <c r="A8" s="180" t="s">
        <v>114</v>
      </c>
      <c r="B8" s="181"/>
      <c r="C8" s="181"/>
      <c r="D8" s="181"/>
      <c r="E8" s="181"/>
      <c r="F8" s="22"/>
    </row>
    <row r="9" spans="1:6" ht="36" customHeight="1" x14ac:dyDescent="0.2">
      <c r="A9" s="182" t="s">
        <v>115</v>
      </c>
      <c r="B9" s="183"/>
      <c r="C9" s="183"/>
      <c r="D9" s="183"/>
      <c r="E9" s="183"/>
      <c r="F9" s="22"/>
    </row>
    <row r="10" spans="1:6" ht="24.75" customHeight="1" x14ac:dyDescent="0.2">
      <c r="A10" s="179" t="s">
        <v>116</v>
      </c>
      <c r="B10" s="184"/>
      <c r="C10" s="179"/>
      <c r="D10" s="179"/>
      <c r="E10" s="179"/>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57" t="s">
        <v>183</v>
      </c>
      <c r="B13" s="158">
        <v>1050</v>
      </c>
      <c r="C13" s="159" t="s">
        <v>252</v>
      </c>
      <c r="D13" s="159" t="s">
        <v>179</v>
      </c>
      <c r="E13" s="160" t="s">
        <v>226</v>
      </c>
      <c r="F13" s="1"/>
    </row>
    <row r="14" spans="1:6" s="87" customFormat="1" x14ac:dyDescent="0.2">
      <c r="A14" s="157"/>
      <c r="B14" s="158">
        <v>295.73</v>
      </c>
      <c r="C14" s="159"/>
      <c r="D14" s="159" t="s">
        <v>181</v>
      </c>
      <c r="E14" s="160"/>
      <c r="F14" s="1"/>
    </row>
    <row r="15" spans="1:6" s="87" customFormat="1" x14ac:dyDescent="0.2">
      <c r="A15" s="157"/>
      <c r="B15" s="158">
        <v>1125.8399999999999</v>
      </c>
      <c r="C15" s="159"/>
      <c r="D15" s="159" t="s">
        <v>238</v>
      </c>
      <c r="E15" s="160"/>
      <c r="F15" s="1"/>
    </row>
    <row r="16" spans="1:6" s="87" customFormat="1" x14ac:dyDescent="0.2">
      <c r="A16" s="157"/>
      <c r="B16" s="158">
        <v>4682.18</v>
      </c>
      <c r="C16" s="159"/>
      <c r="D16" s="159" t="s">
        <v>174</v>
      </c>
      <c r="E16" s="160"/>
      <c r="F16" s="1"/>
    </row>
    <row r="17" spans="1:6" s="87" customFormat="1" x14ac:dyDescent="0.2">
      <c r="A17" s="157"/>
      <c r="B17" s="158">
        <v>11778.64</v>
      </c>
      <c r="C17" s="159"/>
      <c r="D17" s="159" t="s">
        <v>197</v>
      </c>
      <c r="E17" s="160"/>
      <c r="F17" s="170"/>
    </row>
    <row r="18" spans="1:6" s="87" customFormat="1" x14ac:dyDescent="0.2">
      <c r="A18" s="157"/>
      <c r="B18" s="158">
        <v>20.77</v>
      </c>
      <c r="C18" s="159"/>
      <c r="D18" s="159" t="s">
        <v>182</v>
      </c>
      <c r="E18" s="160"/>
    </row>
    <row r="19" spans="1:6" s="87" customFormat="1" x14ac:dyDescent="0.2">
      <c r="A19" s="157" t="s">
        <v>178</v>
      </c>
      <c r="B19" s="158">
        <v>750.35</v>
      </c>
      <c r="C19" s="159" t="s">
        <v>251</v>
      </c>
      <c r="D19" s="159" t="s">
        <v>281</v>
      </c>
      <c r="E19" s="160" t="s">
        <v>227</v>
      </c>
      <c r="F19" s="1"/>
    </row>
    <row r="20" spans="1:6" s="87" customFormat="1" x14ac:dyDescent="0.2">
      <c r="A20" s="157"/>
      <c r="B20" s="158"/>
      <c r="C20" s="159"/>
      <c r="D20" s="159"/>
      <c r="E20" s="160"/>
      <c r="F20" s="1"/>
    </row>
    <row r="21" spans="1:6" s="87" customFormat="1" hidden="1" x14ac:dyDescent="0.2">
      <c r="A21" s="143"/>
      <c r="B21" s="144"/>
      <c r="C21" s="145"/>
      <c r="D21" s="145"/>
      <c r="E21" s="146"/>
      <c r="F21" s="1"/>
    </row>
    <row r="22" spans="1:6" ht="19.5" customHeight="1" x14ac:dyDescent="0.2">
      <c r="A22" s="107" t="s">
        <v>122</v>
      </c>
      <c r="B22" s="108">
        <f>SUM(B12:B21)</f>
        <v>19703.509999999998</v>
      </c>
      <c r="C22" s="168" t="str">
        <f>IF(SUBTOTAL(3,B12:B21)=SUBTOTAL(103,B12:B21),'Summary and sign-off'!$A$48,'Summary and sign-off'!$A$49)</f>
        <v>Check - there are no hidden rows with data</v>
      </c>
      <c r="D22" s="178" t="str">
        <f>IF('Summary and sign-off'!F55='Summary and sign-off'!F54,'Summary and sign-off'!A51,'Summary and sign-off'!A50)</f>
        <v>Check - each entry provides sufficient information</v>
      </c>
      <c r="E22" s="178"/>
      <c r="F22" s="46"/>
    </row>
    <row r="23" spans="1:6" ht="10.5" customHeight="1" x14ac:dyDescent="0.2">
      <c r="A23" s="27"/>
      <c r="B23" s="22"/>
      <c r="C23" s="27"/>
      <c r="D23" s="27"/>
      <c r="E23" s="27"/>
      <c r="F23" s="27"/>
    </row>
    <row r="24" spans="1:6" ht="24.75" customHeight="1" x14ac:dyDescent="0.2">
      <c r="A24" s="179" t="s">
        <v>123</v>
      </c>
      <c r="B24" s="179"/>
      <c r="C24" s="179"/>
      <c r="D24" s="179"/>
      <c r="E24" s="179"/>
      <c r="F24" s="47"/>
    </row>
    <row r="25" spans="1:6" ht="27" customHeight="1" x14ac:dyDescent="0.2">
      <c r="A25" s="35" t="s">
        <v>117</v>
      </c>
      <c r="B25" s="35" t="s">
        <v>62</v>
      </c>
      <c r="C25" s="35" t="s">
        <v>124</v>
      </c>
      <c r="D25" s="35" t="s">
        <v>120</v>
      </c>
      <c r="E25" s="35" t="s">
        <v>121</v>
      </c>
      <c r="F25" s="48"/>
    </row>
    <row r="26" spans="1:6" s="87" customFormat="1" hidden="1" x14ac:dyDescent="0.2">
      <c r="A26" s="133"/>
      <c r="B26" s="134"/>
      <c r="C26" s="135"/>
      <c r="D26" s="135"/>
      <c r="E26" s="136"/>
      <c r="F26" s="1"/>
    </row>
    <row r="27" spans="1:6" s="87" customFormat="1" x14ac:dyDescent="0.2">
      <c r="A27" s="169" t="s">
        <v>239</v>
      </c>
      <c r="B27" s="158">
        <v>223.37</v>
      </c>
      <c r="C27" s="159" t="s">
        <v>204</v>
      </c>
      <c r="D27" s="159" t="s">
        <v>192</v>
      </c>
      <c r="E27" s="160" t="s">
        <v>191</v>
      </c>
      <c r="F27" s="1"/>
    </row>
    <row r="28" spans="1:6" s="87" customFormat="1" x14ac:dyDescent="0.2">
      <c r="A28" s="157"/>
      <c r="B28" s="158">
        <v>378.09</v>
      </c>
      <c r="C28" s="159"/>
      <c r="D28" s="159" t="s">
        <v>197</v>
      </c>
      <c r="E28" s="160"/>
      <c r="F28" s="170"/>
    </row>
    <row r="29" spans="1:6" s="87" customFormat="1" x14ac:dyDescent="0.2">
      <c r="A29" s="169" t="s">
        <v>212</v>
      </c>
      <c r="B29" s="158">
        <v>321.85000000000002</v>
      </c>
      <c r="C29" s="159" t="s">
        <v>211</v>
      </c>
      <c r="D29" s="159" t="s">
        <v>197</v>
      </c>
      <c r="E29" s="160" t="s">
        <v>191</v>
      </c>
      <c r="F29" s="1"/>
    </row>
    <row r="30" spans="1:6" s="87" customFormat="1" x14ac:dyDescent="0.2">
      <c r="A30" s="169"/>
      <c r="B30" s="158">
        <v>154.47999999999999</v>
      </c>
      <c r="C30" s="159"/>
      <c r="D30" s="159" t="s">
        <v>174</v>
      </c>
      <c r="E30" s="160"/>
      <c r="F30" s="1"/>
    </row>
    <row r="31" spans="1:6" s="87" customFormat="1" x14ac:dyDescent="0.2">
      <c r="A31" s="169"/>
      <c r="B31" s="158">
        <v>76.62</v>
      </c>
      <c r="C31" s="159"/>
      <c r="D31" s="159" t="s">
        <v>228</v>
      </c>
      <c r="E31" s="160"/>
      <c r="F31" s="1"/>
    </row>
    <row r="32" spans="1:6" s="87" customFormat="1" x14ac:dyDescent="0.2">
      <c r="A32" s="157">
        <v>44417</v>
      </c>
      <c r="B32" s="158">
        <v>428.41</v>
      </c>
      <c r="C32" s="159" t="s">
        <v>196</v>
      </c>
      <c r="D32" s="159" t="s">
        <v>197</v>
      </c>
      <c r="E32" s="160" t="s">
        <v>191</v>
      </c>
      <c r="F32" s="1"/>
    </row>
    <row r="33" spans="1:6" s="87" customFormat="1" x14ac:dyDescent="0.2">
      <c r="A33" s="157"/>
      <c r="B33" s="158">
        <v>60.74</v>
      </c>
      <c r="C33" s="159"/>
      <c r="D33" s="159" t="s">
        <v>236</v>
      </c>
      <c r="E33" s="160"/>
      <c r="F33" s="1"/>
    </row>
    <row r="34" spans="1:6" s="87" customFormat="1" x14ac:dyDescent="0.2">
      <c r="A34" s="157">
        <v>44427</v>
      </c>
      <c r="B34" s="158">
        <v>206.93</v>
      </c>
      <c r="C34" s="159" t="s">
        <v>196</v>
      </c>
      <c r="D34" s="159" t="s">
        <v>197</v>
      </c>
      <c r="E34" s="160" t="s">
        <v>191</v>
      </c>
      <c r="F34" s="1"/>
    </row>
    <row r="35" spans="1:6" s="87" customFormat="1" x14ac:dyDescent="0.2">
      <c r="A35" s="169" t="s">
        <v>213</v>
      </c>
      <c r="B35" s="158">
        <v>232.86</v>
      </c>
      <c r="C35" s="159" t="s">
        <v>196</v>
      </c>
      <c r="D35" s="159" t="s">
        <v>192</v>
      </c>
      <c r="E35" s="160" t="s">
        <v>200</v>
      </c>
      <c r="F35" s="1"/>
    </row>
    <row r="36" spans="1:6" s="87" customFormat="1" x14ac:dyDescent="0.2">
      <c r="A36" s="169"/>
      <c r="B36" s="158">
        <v>517.61</v>
      </c>
      <c r="C36" s="159"/>
      <c r="D36" s="159" t="s">
        <v>197</v>
      </c>
      <c r="E36" s="160"/>
      <c r="F36" s="1"/>
    </row>
    <row r="37" spans="1:6" s="87" customFormat="1" x14ac:dyDescent="0.2">
      <c r="A37" s="169"/>
      <c r="B37" s="158">
        <v>302.10000000000002</v>
      </c>
      <c r="C37" s="159"/>
      <c r="D37" s="159" t="s">
        <v>174</v>
      </c>
      <c r="E37" s="160"/>
      <c r="F37" s="1"/>
    </row>
    <row r="38" spans="1:6" s="87" customFormat="1" x14ac:dyDescent="0.2">
      <c r="A38" s="169"/>
      <c r="B38" s="158">
        <v>30.8</v>
      </c>
      <c r="C38" s="159"/>
      <c r="D38" s="159" t="s">
        <v>229</v>
      </c>
      <c r="E38" s="160"/>
      <c r="F38" s="1"/>
    </row>
    <row r="39" spans="1:6" s="87" customFormat="1" x14ac:dyDescent="0.2">
      <c r="A39" s="169"/>
      <c r="B39" s="158">
        <v>33.090000000000003</v>
      </c>
      <c r="C39" s="159"/>
      <c r="D39" s="159" t="s">
        <v>230</v>
      </c>
      <c r="E39" s="160"/>
      <c r="F39" s="1"/>
    </row>
    <row r="40" spans="1:6" s="87" customFormat="1" x14ac:dyDescent="0.2">
      <c r="A40" s="169"/>
      <c r="B40" s="158">
        <v>101.88</v>
      </c>
      <c r="C40" s="159"/>
      <c r="D40" s="159" t="s">
        <v>237</v>
      </c>
      <c r="E40" s="160"/>
      <c r="F40" s="1"/>
    </row>
    <row r="41" spans="1:6" s="87" customFormat="1" x14ac:dyDescent="0.2">
      <c r="A41" s="169" t="s">
        <v>214</v>
      </c>
      <c r="B41" s="158">
        <v>73.5</v>
      </c>
      <c r="C41" s="159" t="s">
        <v>201</v>
      </c>
      <c r="D41" s="159" t="s">
        <v>192</v>
      </c>
      <c r="E41" s="160" t="s">
        <v>202</v>
      </c>
      <c r="F41" s="1"/>
    </row>
    <row r="42" spans="1:6" s="87" customFormat="1" x14ac:dyDescent="0.2">
      <c r="A42" s="169"/>
      <c r="B42" s="158">
        <v>352.79</v>
      </c>
      <c r="C42" s="159"/>
      <c r="D42" s="159" t="s">
        <v>197</v>
      </c>
      <c r="E42" s="160"/>
      <c r="F42" s="1"/>
    </row>
    <row r="43" spans="1:6" s="87" customFormat="1" x14ac:dyDescent="0.2">
      <c r="A43" s="169"/>
      <c r="B43" s="158">
        <v>185.22</v>
      </c>
      <c r="C43" s="159"/>
      <c r="D43" s="159" t="s">
        <v>174</v>
      </c>
      <c r="E43" s="160"/>
      <c r="F43" s="1"/>
    </row>
    <row r="44" spans="1:6" s="87" customFormat="1" x14ac:dyDescent="0.2">
      <c r="A44" s="169"/>
      <c r="B44" s="158">
        <v>29.17</v>
      </c>
      <c r="C44" s="159"/>
      <c r="D44" s="159" t="s">
        <v>229</v>
      </c>
      <c r="E44" s="160"/>
      <c r="F44" s="1"/>
    </row>
    <row r="45" spans="1:6" s="87" customFormat="1" x14ac:dyDescent="0.2">
      <c r="A45" s="169" t="s">
        <v>215</v>
      </c>
      <c r="B45" s="158">
        <v>210.43</v>
      </c>
      <c r="C45" s="159" t="s">
        <v>240</v>
      </c>
      <c r="D45" s="159" t="s">
        <v>174</v>
      </c>
      <c r="E45" s="160" t="s">
        <v>199</v>
      </c>
      <c r="F45" s="1"/>
    </row>
    <row r="46" spans="1:6" s="87" customFormat="1" x14ac:dyDescent="0.2">
      <c r="A46" s="169"/>
      <c r="B46" s="158">
        <v>117.76</v>
      </c>
      <c r="C46" s="159"/>
      <c r="D46" s="159" t="s">
        <v>197</v>
      </c>
      <c r="E46" s="160"/>
      <c r="F46" s="1"/>
    </row>
    <row r="47" spans="1:6" s="87" customFormat="1" x14ac:dyDescent="0.2">
      <c r="A47" s="169"/>
      <c r="B47" s="158">
        <v>117.27</v>
      </c>
      <c r="C47" s="159"/>
      <c r="D47" s="159" t="s">
        <v>241</v>
      </c>
      <c r="E47" s="160"/>
      <c r="F47" s="1"/>
    </row>
    <row r="48" spans="1:6" s="87" customFormat="1" x14ac:dyDescent="0.2">
      <c r="A48" s="169" t="s">
        <v>216</v>
      </c>
      <c r="B48" s="158">
        <v>313.45999999999998</v>
      </c>
      <c r="C48" s="159" t="s">
        <v>250</v>
      </c>
      <c r="D48" s="159" t="s">
        <v>197</v>
      </c>
      <c r="E48" s="160" t="s">
        <v>203</v>
      </c>
      <c r="F48" s="1"/>
    </row>
    <row r="49" spans="1:6" s="87" customFormat="1" x14ac:dyDescent="0.2">
      <c r="A49" s="169"/>
      <c r="B49" s="158">
        <v>36.159999999999997</v>
      </c>
      <c r="C49" s="159"/>
      <c r="D49" s="159" t="s">
        <v>220</v>
      </c>
      <c r="E49" s="160"/>
      <c r="F49" s="1"/>
    </row>
    <row r="50" spans="1:6" s="87" customFormat="1" x14ac:dyDescent="0.2">
      <c r="A50" s="169"/>
      <c r="B50" s="158">
        <v>139.13</v>
      </c>
      <c r="C50" s="159"/>
      <c r="D50" s="159" t="s">
        <v>174</v>
      </c>
      <c r="E50" s="160"/>
      <c r="F50" s="1"/>
    </row>
    <row r="51" spans="1:6" s="87" customFormat="1" x14ac:dyDescent="0.2">
      <c r="A51" s="157">
        <v>44582</v>
      </c>
      <c r="B51" s="158">
        <v>525.98</v>
      </c>
      <c r="C51" s="159" t="s">
        <v>198</v>
      </c>
      <c r="D51" s="159" t="s">
        <v>197</v>
      </c>
      <c r="E51" s="160" t="s">
        <v>199</v>
      </c>
      <c r="F51" s="1"/>
    </row>
    <row r="52" spans="1:6" s="87" customFormat="1" x14ac:dyDescent="0.2">
      <c r="A52" s="157"/>
      <c r="B52" s="158">
        <v>147.83000000000001</v>
      </c>
      <c r="C52" s="159"/>
      <c r="D52" s="159" t="s">
        <v>174</v>
      </c>
      <c r="E52" s="160"/>
      <c r="F52" s="1"/>
    </row>
    <row r="53" spans="1:6" s="87" customFormat="1" x14ac:dyDescent="0.2">
      <c r="A53" s="157"/>
      <c r="B53" s="158">
        <v>95.46</v>
      </c>
      <c r="C53" s="159"/>
      <c r="D53" s="159" t="s">
        <v>248</v>
      </c>
      <c r="E53" s="160"/>
      <c r="F53" s="1"/>
    </row>
    <row r="54" spans="1:6" s="87" customFormat="1" x14ac:dyDescent="0.2">
      <c r="A54" s="157"/>
      <c r="B54" s="158">
        <v>41.41</v>
      </c>
      <c r="C54" s="159"/>
      <c r="D54" s="159" t="s">
        <v>249</v>
      </c>
      <c r="E54" s="160"/>
      <c r="F54" s="1"/>
    </row>
    <row r="55" spans="1:6" s="87" customFormat="1" x14ac:dyDescent="0.2">
      <c r="A55" s="169" t="s">
        <v>217</v>
      </c>
      <c r="B55" s="158">
        <v>341.05</v>
      </c>
      <c r="C55" s="159" t="s">
        <v>196</v>
      </c>
      <c r="D55" s="159" t="s">
        <v>197</v>
      </c>
      <c r="E55" s="160" t="s">
        <v>191</v>
      </c>
      <c r="F55" s="1"/>
    </row>
    <row r="56" spans="1:6" s="87" customFormat="1" x14ac:dyDescent="0.2">
      <c r="A56" s="157">
        <v>44609</v>
      </c>
      <c r="B56" s="158">
        <v>49.75</v>
      </c>
      <c r="C56" s="159" t="s">
        <v>195</v>
      </c>
      <c r="D56" s="159" t="s">
        <v>192</v>
      </c>
      <c r="E56" s="160" t="s">
        <v>191</v>
      </c>
      <c r="F56" s="1"/>
    </row>
    <row r="57" spans="1:6" s="87" customFormat="1" x14ac:dyDescent="0.2">
      <c r="A57" s="157"/>
      <c r="B57" s="158">
        <v>428.13</v>
      </c>
      <c r="C57" s="159"/>
      <c r="D57" s="159" t="s">
        <v>197</v>
      </c>
      <c r="E57" s="160"/>
      <c r="F57" s="1"/>
    </row>
    <row r="58" spans="1:6" s="87" customFormat="1" x14ac:dyDescent="0.2">
      <c r="A58" s="169" t="s">
        <v>218</v>
      </c>
      <c r="B58" s="158">
        <v>74.599999999999994</v>
      </c>
      <c r="C58" s="159" t="s">
        <v>196</v>
      </c>
      <c r="D58" s="159" t="s">
        <v>192</v>
      </c>
      <c r="E58" s="160" t="s">
        <v>191</v>
      </c>
      <c r="F58" s="1"/>
    </row>
    <row r="59" spans="1:6" s="87" customFormat="1" x14ac:dyDescent="0.2">
      <c r="A59" s="169"/>
      <c r="B59" s="158">
        <v>3.91</v>
      </c>
      <c r="C59" s="159"/>
      <c r="D59" s="159" t="s">
        <v>194</v>
      </c>
      <c r="E59" s="160"/>
      <c r="F59" s="1"/>
    </row>
    <row r="60" spans="1:6" s="87" customFormat="1" x14ac:dyDescent="0.2">
      <c r="A60" s="169"/>
      <c r="B60" s="158">
        <v>355.32</v>
      </c>
      <c r="C60" s="159"/>
      <c r="D60" s="159" t="s">
        <v>197</v>
      </c>
      <c r="E60" s="160"/>
      <c r="F60" s="1"/>
    </row>
    <row r="61" spans="1:6" s="87" customFormat="1" x14ac:dyDescent="0.2">
      <c r="A61" s="169"/>
      <c r="B61" s="158">
        <v>174.48</v>
      </c>
      <c r="C61" s="159"/>
      <c r="D61" s="159" t="s">
        <v>174</v>
      </c>
      <c r="E61" s="160"/>
      <c r="F61" s="1"/>
    </row>
    <row r="62" spans="1:6" s="87" customFormat="1" x14ac:dyDescent="0.2">
      <c r="A62" s="169"/>
      <c r="B62" s="158">
        <v>67.06</v>
      </c>
      <c r="C62" s="159"/>
      <c r="D62" s="159" t="s">
        <v>228</v>
      </c>
      <c r="E62" s="160"/>
      <c r="F62" s="1"/>
    </row>
    <row r="63" spans="1:6" s="87" customFormat="1" x14ac:dyDescent="0.2">
      <c r="A63" s="157">
        <v>44659</v>
      </c>
      <c r="B63" s="158">
        <v>447.23</v>
      </c>
      <c r="C63" s="159" t="s">
        <v>242</v>
      </c>
      <c r="D63" s="159" t="s">
        <v>197</v>
      </c>
      <c r="E63" s="160" t="s">
        <v>191</v>
      </c>
      <c r="F63" s="1"/>
    </row>
    <row r="64" spans="1:6" s="87" customFormat="1" x14ac:dyDescent="0.2">
      <c r="A64" s="157"/>
      <c r="B64" s="158">
        <v>50.75</v>
      </c>
      <c r="C64" s="159"/>
      <c r="D64" s="159" t="s">
        <v>192</v>
      </c>
      <c r="E64" s="160"/>
      <c r="F64" s="1"/>
    </row>
    <row r="65" spans="1:6" s="87" customFormat="1" x14ac:dyDescent="0.2">
      <c r="A65" s="157"/>
      <c r="B65" s="158">
        <v>64.61</v>
      </c>
      <c r="C65" s="159"/>
      <c r="D65" s="159" t="s">
        <v>193</v>
      </c>
      <c r="E65" s="160"/>
      <c r="F65" s="1"/>
    </row>
    <row r="66" spans="1:6" s="87" customFormat="1" hidden="1" x14ac:dyDescent="0.2">
      <c r="A66" s="147"/>
      <c r="B66" s="148"/>
      <c r="C66" s="149"/>
      <c r="D66" s="149"/>
      <c r="E66" s="150"/>
      <c r="F66" s="1"/>
    </row>
    <row r="67" spans="1:6" ht="19.5" customHeight="1" x14ac:dyDescent="0.2">
      <c r="A67" s="107" t="s">
        <v>125</v>
      </c>
      <c r="B67" s="108">
        <f>SUM(B26:B66)</f>
        <v>7511.29</v>
      </c>
      <c r="C67" s="168" t="str">
        <f>IF(SUBTOTAL(3,B26:B66)=SUBTOTAL(103,B26:B66),'Summary and sign-off'!$A$48,'Summary and sign-off'!$A$49)</f>
        <v>Check - there are no hidden rows with data</v>
      </c>
      <c r="D67" s="178" t="str">
        <f>IF('Summary and sign-off'!F56='Summary and sign-off'!F54,'Summary and sign-off'!A51,'Summary and sign-off'!A50)</f>
        <v>Check - each entry provides sufficient information</v>
      </c>
      <c r="E67" s="178"/>
      <c r="F67" s="46"/>
    </row>
    <row r="68" spans="1:6" ht="10.5" customHeight="1" x14ac:dyDescent="0.2">
      <c r="A68" s="27"/>
      <c r="B68" s="22"/>
      <c r="C68" s="27"/>
      <c r="D68" s="27"/>
      <c r="E68" s="27"/>
      <c r="F68" s="27"/>
    </row>
    <row r="69" spans="1:6" ht="24.75" customHeight="1" x14ac:dyDescent="0.2">
      <c r="A69" s="179" t="s">
        <v>126</v>
      </c>
      <c r="B69" s="179"/>
      <c r="C69" s="179"/>
      <c r="D69" s="179"/>
      <c r="E69" s="179"/>
      <c r="F69" s="46"/>
    </row>
    <row r="70" spans="1:6" ht="25.5" customHeight="1" x14ac:dyDescent="0.2">
      <c r="A70" s="35" t="s">
        <v>117</v>
      </c>
      <c r="B70" s="35" t="s">
        <v>62</v>
      </c>
      <c r="C70" s="35" t="s">
        <v>127</v>
      </c>
      <c r="D70" s="35" t="s">
        <v>128</v>
      </c>
      <c r="E70" s="35" t="s">
        <v>121</v>
      </c>
      <c r="F70" s="49"/>
    </row>
    <row r="71" spans="1:6" s="87" customFormat="1" hidden="1" x14ac:dyDescent="0.2">
      <c r="A71" s="133"/>
      <c r="B71" s="134"/>
      <c r="C71" s="135"/>
      <c r="D71" s="135"/>
      <c r="E71" s="136"/>
      <c r="F71" s="1"/>
    </row>
    <row r="72" spans="1:6" s="87" customFormat="1" x14ac:dyDescent="0.2">
      <c r="A72" s="157">
        <v>44403</v>
      </c>
      <c r="B72" s="158">
        <v>29.94</v>
      </c>
      <c r="C72" s="159" t="s">
        <v>224</v>
      </c>
      <c r="D72" s="159" t="s">
        <v>219</v>
      </c>
      <c r="E72" s="160" t="s">
        <v>184</v>
      </c>
      <c r="F72" s="1"/>
    </row>
    <row r="73" spans="1:6" s="87" customFormat="1" x14ac:dyDescent="0.2">
      <c r="A73" s="157">
        <v>44405</v>
      </c>
      <c r="B73" s="158">
        <v>35.67</v>
      </c>
      <c r="C73" s="159" t="s">
        <v>225</v>
      </c>
      <c r="D73" s="159" t="s">
        <v>219</v>
      </c>
      <c r="E73" s="160" t="s">
        <v>184</v>
      </c>
      <c r="F73" s="1"/>
    </row>
    <row r="74" spans="1:6" s="87" customFormat="1" x14ac:dyDescent="0.2">
      <c r="A74" s="157">
        <v>44410</v>
      </c>
      <c r="B74" s="158">
        <v>11</v>
      </c>
      <c r="C74" s="159" t="s">
        <v>221</v>
      </c>
      <c r="D74" s="159" t="s">
        <v>219</v>
      </c>
      <c r="E74" s="160" t="s">
        <v>184</v>
      </c>
      <c r="F74" s="1"/>
    </row>
    <row r="75" spans="1:6" s="87" customFormat="1" x14ac:dyDescent="0.2">
      <c r="A75" s="157">
        <v>44414</v>
      </c>
      <c r="B75" s="158">
        <v>12.14</v>
      </c>
      <c r="C75" s="159" t="s">
        <v>232</v>
      </c>
      <c r="D75" s="159" t="s">
        <v>219</v>
      </c>
      <c r="E75" s="160" t="s">
        <v>184</v>
      </c>
      <c r="F75" s="1"/>
    </row>
    <row r="76" spans="1:6" s="87" customFormat="1" x14ac:dyDescent="0.2">
      <c r="A76" s="157">
        <v>44420</v>
      </c>
      <c r="B76" s="158">
        <v>12.73</v>
      </c>
      <c r="C76" s="159" t="s">
        <v>233</v>
      </c>
      <c r="D76" s="159" t="s">
        <v>219</v>
      </c>
      <c r="E76" s="160" t="s">
        <v>184</v>
      </c>
      <c r="F76" s="1"/>
    </row>
    <row r="77" spans="1:6" s="87" customFormat="1" x14ac:dyDescent="0.2">
      <c r="A77" s="157">
        <v>44420</v>
      </c>
      <c r="B77" s="158">
        <v>13.58</v>
      </c>
      <c r="C77" s="159" t="s">
        <v>235</v>
      </c>
      <c r="D77" s="159" t="s">
        <v>219</v>
      </c>
      <c r="E77" s="160" t="s">
        <v>184</v>
      </c>
      <c r="F77" s="1"/>
    </row>
    <row r="78" spans="1:6" s="87" customFormat="1" x14ac:dyDescent="0.2">
      <c r="A78" s="157">
        <v>44425</v>
      </c>
      <c r="B78" s="158">
        <v>15.11</v>
      </c>
      <c r="C78" s="159" t="s">
        <v>234</v>
      </c>
      <c r="D78" s="159" t="s">
        <v>219</v>
      </c>
      <c r="E78" s="160" t="s">
        <v>184</v>
      </c>
      <c r="F78" s="1"/>
    </row>
    <row r="79" spans="1:6" s="87" customFormat="1" x14ac:dyDescent="0.2">
      <c r="A79" s="157">
        <v>44470</v>
      </c>
      <c r="B79" s="158">
        <v>11.47</v>
      </c>
      <c r="C79" s="159" t="s">
        <v>222</v>
      </c>
      <c r="D79" s="159" t="s">
        <v>219</v>
      </c>
      <c r="E79" s="160" t="s">
        <v>184</v>
      </c>
      <c r="F79" s="1"/>
    </row>
    <row r="80" spans="1:6" s="87" customFormat="1" x14ac:dyDescent="0.2">
      <c r="A80" s="157">
        <v>44511</v>
      </c>
      <c r="B80" s="158">
        <v>35.97</v>
      </c>
      <c r="C80" s="159" t="s">
        <v>223</v>
      </c>
      <c r="D80" s="159" t="s">
        <v>219</v>
      </c>
      <c r="E80" s="160" t="s">
        <v>184</v>
      </c>
      <c r="F80" s="1"/>
    </row>
    <row r="81" spans="1:6" s="87" customFormat="1" x14ac:dyDescent="0.2">
      <c r="A81" s="157">
        <v>44515</v>
      </c>
      <c r="B81" s="158">
        <v>15.11</v>
      </c>
      <c r="C81" s="159" t="s">
        <v>221</v>
      </c>
      <c r="D81" s="159" t="s">
        <v>219</v>
      </c>
      <c r="E81" s="160" t="s">
        <v>184</v>
      </c>
      <c r="F81" s="1"/>
    </row>
    <row r="82" spans="1:6" s="87" customFormat="1" x14ac:dyDescent="0.2">
      <c r="A82" s="157">
        <v>44580</v>
      </c>
      <c r="B82" s="158">
        <v>20.76</v>
      </c>
      <c r="C82" s="159" t="s">
        <v>247</v>
      </c>
      <c r="D82" s="159" t="s">
        <v>219</v>
      </c>
      <c r="E82" s="160" t="s">
        <v>184</v>
      </c>
      <c r="F82" s="1"/>
    </row>
    <row r="83" spans="1:6" s="87" customFormat="1" x14ac:dyDescent="0.2">
      <c r="A83" s="157">
        <v>44596</v>
      </c>
      <c r="B83" s="158">
        <v>15.3</v>
      </c>
      <c r="C83" s="159" t="s">
        <v>243</v>
      </c>
      <c r="D83" s="159" t="s">
        <v>219</v>
      </c>
      <c r="E83" s="160" t="s">
        <v>184</v>
      </c>
      <c r="F83" s="1"/>
    </row>
    <row r="84" spans="1:6" s="87" customFormat="1" x14ac:dyDescent="0.2">
      <c r="A84" s="157">
        <v>44600</v>
      </c>
      <c r="B84" s="158">
        <v>9.27</v>
      </c>
      <c r="C84" s="159" t="s">
        <v>244</v>
      </c>
      <c r="D84" s="159" t="s">
        <v>219</v>
      </c>
      <c r="E84" s="160" t="s">
        <v>184</v>
      </c>
      <c r="F84" s="1"/>
    </row>
    <row r="85" spans="1:6" s="87" customFormat="1" x14ac:dyDescent="0.2">
      <c r="A85" s="157">
        <v>44607</v>
      </c>
      <c r="B85" s="158">
        <v>15.87</v>
      </c>
      <c r="C85" s="159" t="s">
        <v>245</v>
      </c>
      <c r="D85" s="159" t="s">
        <v>219</v>
      </c>
      <c r="E85" s="160" t="s">
        <v>184</v>
      </c>
      <c r="F85" s="1"/>
    </row>
    <row r="86" spans="1:6" s="87" customFormat="1" x14ac:dyDescent="0.2">
      <c r="A86" s="157">
        <v>44608</v>
      </c>
      <c r="B86" s="158">
        <v>21.62</v>
      </c>
      <c r="C86" s="159" t="s">
        <v>246</v>
      </c>
      <c r="D86" s="159" t="s">
        <v>219</v>
      </c>
      <c r="E86" s="160" t="s">
        <v>184</v>
      </c>
      <c r="F86" s="1"/>
    </row>
    <row r="87" spans="1:6" s="87" customFormat="1" x14ac:dyDescent="0.2">
      <c r="A87" s="157">
        <v>44616</v>
      </c>
      <c r="B87" s="158">
        <v>38.26</v>
      </c>
      <c r="C87" s="159" t="s">
        <v>224</v>
      </c>
      <c r="D87" s="159" t="s">
        <v>219</v>
      </c>
      <c r="E87" s="160" t="s">
        <v>184</v>
      </c>
      <c r="F87" s="1"/>
    </row>
    <row r="88" spans="1:6" s="87" customFormat="1" x14ac:dyDescent="0.2">
      <c r="A88" s="157"/>
      <c r="B88" s="158"/>
      <c r="C88" s="159"/>
      <c r="D88" s="159"/>
      <c r="E88" s="160"/>
      <c r="F88" s="1"/>
    </row>
    <row r="89" spans="1:6" s="87" customFormat="1" x14ac:dyDescent="0.2">
      <c r="A89" s="157"/>
      <c r="B89" s="158"/>
      <c r="C89" s="159"/>
      <c r="D89" s="159"/>
      <c r="E89" s="160"/>
      <c r="F89" s="1"/>
    </row>
    <row r="90" spans="1:6" s="87" customFormat="1" hidden="1" x14ac:dyDescent="0.2">
      <c r="A90" s="133"/>
      <c r="B90" s="134"/>
      <c r="C90" s="135"/>
      <c r="D90" s="135"/>
      <c r="E90" s="136"/>
      <c r="F90" s="1"/>
    </row>
    <row r="91" spans="1:6" ht="19.5" customHeight="1" x14ac:dyDescent="0.2">
      <c r="A91" s="107" t="s">
        <v>129</v>
      </c>
      <c r="B91" s="108">
        <f>SUM(B71:B90)</f>
        <v>313.8</v>
      </c>
      <c r="C91" s="168" t="str">
        <f>IF(SUBTOTAL(3,B71:B90)=SUBTOTAL(103,B71:B90),'Summary and sign-off'!$A$48,'Summary and sign-off'!$A$49)</f>
        <v>Check - there are no hidden rows with data</v>
      </c>
      <c r="D91" s="178" t="str">
        <f>IF('Summary and sign-off'!F57='Summary and sign-off'!F54,'Summary and sign-off'!A51,'Summary and sign-off'!A50)</f>
        <v>Check - each entry provides sufficient information</v>
      </c>
      <c r="E91" s="178"/>
      <c r="F91" s="46"/>
    </row>
    <row r="92" spans="1:6" ht="10.5" customHeight="1" x14ac:dyDescent="0.2">
      <c r="A92" s="27"/>
      <c r="B92" s="92"/>
      <c r="C92" s="22"/>
      <c r="D92" s="27"/>
      <c r="E92" s="27"/>
      <c r="F92" s="27"/>
    </row>
    <row r="93" spans="1:6" ht="34.5" customHeight="1" x14ac:dyDescent="0.2">
      <c r="A93" s="50" t="s">
        <v>130</v>
      </c>
      <c r="B93" s="93">
        <f>B22+B67+B91</f>
        <v>27528.6</v>
      </c>
      <c r="C93" s="51"/>
      <c r="D93" s="51"/>
      <c r="E93" s="51"/>
      <c r="F93" s="26"/>
    </row>
    <row r="94" spans="1:6" x14ac:dyDescent="0.2">
      <c r="A94" s="27"/>
      <c r="B94" s="22"/>
      <c r="C94" s="27"/>
      <c r="D94" s="27"/>
      <c r="E94" s="27"/>
      <c r="F94" s="27"/>
    </row>
    <row r="95" spans="1:6" x14ac:dyDescent="0.2">
      <c r="A95" s="52" t="s">
        <v>73</v>
      </c>
      <c r="B95" s="25"/>
      <c r="C95" s="26"/>
      <c r="D95" s="26"/>
      <c r="E95" s="26"/>
      <c r="F95" s="27"/>
    </row>
    <row r="96" spans="1:6" ht="12.6" customHeight="1" x14ac:dyDescent="0.2">
      <c r="A96" s="23" t="s">
        <v>131</v>
      </c>
      <c r="B96" s="53"/>
      <c r="C96" s="53"/>
      <c r="D96" s="32"/>
      <c r="E96" s="32"/>
      <c r="F96" s="27"/>
    </row>
    <row r="97" spans="1:6" ht="12.95" customHeight="1" x14ac:dyDescent="0.2">
      <c r="A97" s="31" t="s">
        <v>132</v>
      </c>
      <c r="B97" s="27"/>
      <c r="C97" s="32"/>
      <c r="D97" s="27"/>
      <c r="E97" s="32"/>
      <c r="F97" s="27"/>
    </row>
    <row r="98" spans="1:6" x14ac:dyDescent="0.2">
      <c r="A98" s="31" t="s">
        <v>133</v>
      </c>
      <c r="B98" s="32"/>
      <c r="C98" s="32"/>
      <c r="D98" s="32"/>
      <c r="E98" s="54"/>
      <c r="F98" s="46"/>
    </row>
    <row r="99" spans="1:6" x14ac:dyDescent="0.2">
      <c r="A99" s="23" t="s">
        <v>79</v>
      </c>
      <c r="B99" s="25"/>
      <c r="C99" s="26"/>
      <c r="D99" s="26"/>
      <c r="E99" s="26"/>
      <c r="F99" s="27"/>
    </row>
    <row r="100" spans="1:6" ht="12.95" customHeight="1" x14ac:dyDescent="0.2">
      <c r="A100" s="31" t="s">
        <v>134</v>
      </c>
      <c r="B100" s="27"/>
      <c r="C100" s="32"/>
      <c r="D100" s="27"/>
      <c r="E100" s="32"/>
      <c r="F100" s="27"/>
    </row>
    <row r="101" spans="1:6" x14ac:dyDescent="0.2">
      <c r="A101" s="31" t="s">
        <v>135</v>
      </c>
      <c r="B101" s="32"/>
      <c r="C101" s="32"/>
      <c r="D101" s="32"/>
      <c r="E101" s="54"/>
      <c r="F101" s="46"/>
    </row>
    <row r="102" spans="1:6" x14ac:dyDescent="0.2">
      <c r="A102" s="36" t="s">
        <v>136</v>
      </c>
      <c r="B102" s="36"/>
      <c r="C102" s="36"/>
      <c r="D102" s="36"/>
      <c r="E102" s="54"/>
      <c r="F102" s="46"/>
    </row>
    <row r="103" spans="1:6" x14ac:dyDescent="0.2">
      <c r="A103" s="40"/>
      <c r="B103" s="27"/>
      <c r="C103" s="27"/>
      <c r="D103" s="27"/>
      <c r="E103" s="46"/>
      <c r="F103" s="46"/>
    </row>
    <row r="104" spans="1:6" hidden="1" x14ac:dyDescent="0.2">
      <c r="A104" s="40"/>
      <c r="B104" s="27"/>
      <c r="C104" s="27"/>
      <c r="D104" s="27"/>
      <c r="E104" s="46"/>
      <c r="F104" s="46"/>
    </row>
    <row r="105" spans="1:6" x14ac:dyDescent="0.2"/>
    <row r="106" spans="1:6" x14ac:dyDescent="0.2"/>
    <row r="107" spans="1:6" x14ac:dyDescent="0.2"/>
    <row r="108" spans="1:6" x14ac:dyDescent="0.2"/>
    <row r="109" spans="1:6" ht="12.75" hidden="1" customHeight="1" x14ac:dyDescent="0.2"/>
    <row r="110" spans="1:6" x14ac:dyDescent="0.2"/>
    <row r="111" spans="1:6" x14ac:dyDescent="0.2"/>
    <row r="112" spans="1:6" hidden="1" x14ac:dyDescent="0.2">
      <c r="A112" s="55"/>
      <c r="B112" s="46"/>
      <c r="C112" s="46"/>
      <c r="D112" s="46"/>
      <c r="E112" s="46"/>
      <c r="F112" s="46"/>
    </row>
    <row r="113" spans="1:6" hidden="1" x14ac:dyDescent="0.2">
      <c r="A113" s="55"/>
      <c r="B113" s="46"/>
      <c r="C113" s="46"/>
      <c r="D113" s="46"/>
      <c r="E113" s="46"/>
      <c r="F113" s="46"/>
    </row>
    <row r="114" spans="1:6" hidden="1" x14ac:dyDescent="0.2">
      <c r="A114" s="55"/>
      <c r="B114" s="46"/>
      <c r="C114" s="46"/>
      <c r="D114" s="46"/>
      <c r="E114" s="46"/>
      <c r="F114" s="46"/>
    </row>
    <row r="115" spans="1:6" hidden="1" x14ac:dyDescent="0.2">
      <c r="A115" s="55"/>
      <c r="B115" s="46"/>
      <c r="C115" s="46"/>
      <c r="D115" s="46"/>
      <c r="E115" s="46"/>
      <c r="F115" s="46"/>
    </row>
    <row r="116" spans="1:6" hidden="1" x14ac:dyDescent="0.2">
      <c r="A116" s="55"/>
      <c r="B116" s="46"/>
      <c r="C116" s="46"/>
      <c r="D116" s="46"/>
      <c r="E116" s="46"/>
      <c r="F116" s="46"/>
    </row>
    <row r="117" spans="1:6" x14ac:dyDescent="0.2"/>
    <row r="118" spans="1:6" x14ac:dyDescent="0.2"/>
    <row r="119" spans="1:6" x14ac:dyDescent="0.2"/>
    <row r="120" spans="1:6" x14ac:dyDescent="0.2"/>
    <row r="121" spans="1:6" x14ac:dyDescent="0.2"/>
    <row r="122" spans="1:6" x14ac:dyDescent="0.2"/>
    <row r="123" spans="1:6" x14ac:dyDescent="0.2"/>
    <row r="124" spans="1:6" x14ac:dyDescent="0.2"/>
    <row r="125" spans="1:6" x14ac:dyDescent="0.2"/>
    <row r="126" spans="1:6" x14ac:dyDescent="0.2"/>
    <row r="127" spans="1:6" x14ac:dyDescent="0.2"/>
    <row r="128" spans="1: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sheetProtection formatCells="0" formatRows="0" insertColumns="0" insertRows="0" deleteRows="0"/>
  <mergeCells count="15">
    <mergeCell ref="B7:E7"/>
    <mergeCell ref="B5:E5"/>
    <mergeCell ref="D91:E91"/>
    <mergeCell ref="A1:E1"/>
    <mergeCell ref="A24:E24"/>
    <mergeCell ref="A69:E69"/>
    <mergeCell ref="B2:E2"/>
    <mergeCell ref="B3:E3"/>
    <mergeCell ref="B4:E4"/>
    <mergeCell ref="A8:E8"/>
    <mergeCell ref="A9:E9"/>
    <mergeCell ref="B6:E6"/>
    <mergeCell ref="D22:E22"/>
    <mergeCell ref="D67:E67"/>
    <mergeCell ref="A10:E10"/>
  </mergeCells>
  <phoneticPr fontId="37"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2 A21 A71 A90 A6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72:A89 A27:A65 A13:A2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B26:B66 B71:B90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9"/>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4" t="s">
        <v>109</v>
      </c>
      <c r="B1" s="174"/>
      <c r="C1" s="174"/>
      <c r="D1" s="174"/>
      <c r="E1" s="174"/>
      <c r="F1" s="38"/>
    </row>
    <row r="2" spans="1:6" ht="21" customHeight="1" x14ac:dyDescent="0.2">
      <c r="A2" s="4" t="s">
        <v>52</v>
      </c>
      <c r="B2" s="177" t="str">
        <f>'Summary and sign-off'!B2:F2</f>
        <v>New Zealand Film Commisson</v>
      </c>
      <c r="C2" s="177"/>
      <c r="D2" s="177"/>
      <c r="E2" s="177"/>
      <c r="F2" s="38"/>
    </row>
    <row r="3" spans="1:6" ht="21" customHeight="1" x14ac:dyDescent="0.2">
      <c r="A3" s="4" t="s">
        <v>110</v>
      </c>
      <c r="B3" s="177" t="str">
        <f>'Summary and sign-off'!B3:F3</f>
        <v>David Strong</v>
      </c>
      <c r="C3" s="177"/>
      <c r="D3" s="177"/>
      <c r="E3" s="177"/>
      <c r="F3" s="38"/>
    </row>
    <row r="4" spans="1:6" ht="21" customHeight="1" x14ac:dyDescent="0.2">
      <c r="A4" s="4" t="s">
        <v>111</v>
      </c>
      <c r="B4" s="177">
        <f>'Summary and sign-off'!B4:F4</f>
        <v>44378</v>
      </c>
      <c r="C4" s="177"/>
      <c r="D4" s="177"/>
      <c r="E4" s="177"/>
      <c r="F4" s="38"/>
    </row>
    <row r="5" spans="1:6" ht="21" customHeight="1" x14ac:dyDescent="0.2">
      <c r="A5" s="4" t="s">
        <v>112</v>
      </c>
      <c r="B5" s="177">
        <f>'Summary and sign-off'!B5:F5</f>
        <v>44742</v>
      </c>
      <c r="C5" s="177"/>
      <c r="D5" s="177"/>
      <c r="E5" s="177"/>
      <c r="F5" s="38"/>
    </row>
    <row r="6" spans="1:6" ht="21" customHeight="1" x14ac:dyDescent="0.2">
      <c r="A6" s="4" t="s">
        <v>113</v>
      </c>
      <c r="B6" s="172" t="s">
        <v>81</v>
      </c>
      <c r="C6" s="172"/>
      <c r="D6" s="172"/>
      <c r="E6" s="172"/>
      <c r="F6" s="38"/>
    </row>
    <row r="7" spans="1:6" ht="21" customHeight="1" x14ac:dyDescent="0.2">
      <c r="A7" s="4" t="s">
        <v>56</v>
      </c>
      <c r="B7" s="172" t="s">
        <v>83</v>
      </c>
      <c r="C7" s="172"/>
      <c r="D7" s="172"/>
      <c r="E7" s="172"/>
      <c r="F7" s="38"/>
    </row>
    <row r="8" spans="1:6" ht="35.25" customHeight="1" x14ac:dyDescent="0.25">
      <c r="A8" s="187" t="s">
        <v>137</v>
      </c>
      <c r="B8" s="187"/>
      <c r="C8" s="188"/>
      <c r="D8" s="188"/>
      <c r="E8" s="188"/>
      <c r="F8" s="42"/>
    </row>
    <row r="9" spans="1:6" ht="35.25" customHeight="1" x14ac:dyDescent="0.25">
      <c r="A9" s="185" t="s">
        <v>138</v>
      </c>
      <c r="B9" s="186"/>
      <c r="C9" s="186"/>
      <c r="D9" s="186"/>
      <c r="E9" s="186"/>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ht="25.5" x14ac:dyDescent="0.2">
      <c r="A12" s="157">
        <v>44488</v>
      </c>
      <c r="B12" s="158">
        <v>360.87</v>
      </c>
      <c r="C12" s="162" t="s">
        <v>208</v>
      </c>
      <c r="D12" s="162" t="s">
        <v>207</v>
      </c>
      <c r="E12" s="163" t="s">
        <v>200</v>
      </c>
      <c r="F12" s="2"/>
    </row>
    <row r="13" spans="1:6" s="87" customFormat="1" x14ac:dyDescent="0.2">
      <c r="A13" s="157">
        <v>44490</v>
      </c>
      <c r="B13" s="158">
        <v>55.22</v>
      </c>
      <c r="C13" s="162" t="s">
        <v>209</v>
      </c>
      <c r="D13" s="162" t="s">
        <v>210</v>
      </c>
      <c r="E13" s="163" t="s">
        <v>200</v>
      </c>
      <c r="F13" s="2"/>
    </row>
    <row r="14" spans="1:6" s="87" customFormat="1" x14ac:dyDescent="0.2">
      <c r="A14" s="157">
        <v>44517</v>
      </c>
      <c r="B14" s="158">
        <v>41.13</v>
      </c>
      <c r="C14" s="162" t="s">
        <v>205</v>
      </c>
      <c r="D14" s="162" t="s">
        <v>206</v>
      </c>
      <c r="E14" s="163" t="s">
        <v>184</v>
      </c>
      <c r="F14" s="2"/>
    </row>
    <row r="15" spans="1:6" s="87" customFormat="1" x14ac:dyDescent="0.2">
      <c r="A15" s="157">
        <v>44620</v>
      </c>
      <c r="B15" s="158">
        <v>12.26</v>
      </c>
      <c r="C15" s="162" t="s">
        <v>186</v>
      </c>
      <c r="D15" s="162" t="s">
        <v>185</v>
      </c>
      <c r="E15" s="163" t="s">
        <v>184</v>
      </c>
      <c r="F15" s="2"/>
    </row>
    <row r="16" spans="1:6" s="87" customFormat="1" x14ac:dyDescent="0.2">
      <c r="A16" s="157">
        <v>44620</v>
      </c>
      <c r="B16" s="158">
        <v>11.3</v>
      </c>
      <c r="C16" s="162" t="s">
        <v>189</v>
      </c>
      <c r="D16" s="162" t="s">
        <v>190</v>
      </c>
      <c r="E16" s="163" t="s">
        <v>184</v>
      </c>
      <c r="F16" s="2"/>
    </row>
    <row r="17" spans="1:6" s="87" customFormat="1" x14ac:dyDescent="0.2">
      <c r="A17" s="157">
        <v>44645</v>
      </c>
      <c r="B17" s="158">
        <v>79.84</v>
      </c>
      <c r="C17" s="162" t="s">
        <v>187</v>
      </c>
      <c r="D17" s="162" t="s">
        <v>173</v>
      </c>
      <c r="E17" s="163" t="s">
        <v>180</v>
      </c>
      <c r="F17" s="2"/>
    </row>
    <row r="18" spans="1:6" s="87" customFormat="1" x14ac:dyDescent="0.2">
      <c r="A18" s="157">
        <v>44650</v>
      </c>
      <c r="B18" s="158">
        <v>476.91</v>
      </c>
      <c r="C18" s="162" t="s">
        <v>188</v>
      </c>
      <c r="D18" s="162" t="s">
        <v>172</v>
      </c>
      <c r="E18" s="163" t="s">
        <v>180</v>
      </c>
      <c r="F18" s="2"/>
    </row>
    <row r="19" spans="1:6" s="87" customFormat="1" x14ac:dyDescent="0.2">
      <c r="A19" s="157"/>
      <c r="B19" s="158"/>
      <c r="C19" s="162"/>
      <c r="D19" s="162"/>
      <c r="E19" s="163"/>
      <c r="F19" s="2"/>
    </row>
    <row r="20" spans="1:6" s="87" customFormat="1" x14ac:dyDescent="0.2">
      <c r="A20" s="161"/>
      <c r="B20" s="158"/>
      <c r="C20" s="162"/>
      <c r="D20" s="162"/>
      <c r="E20" s="163"/>
      <c r="F20" s="2"/>
    </row>
    <row r="21" spans="1:6" s="87" customFormat="1" ht="11.25" hidden="1" customHeight="1" x14ac:dyDescent="0.2">
      <c r="A21" s="137"/>
      <c r="B21" s="134"/>
      <c r="C21" s="138"/>
      <c r="D21" s="138"/>
      <c r="E21" s="139"/>
      <c r="F21" s="2"/>
    </row>
    <row r="22" spans="1:6" ht="34.5" customHeight="1" x14ac:dyDescent="0.2">
      <c r="A22" s="88" t="s">
        <v>142</v>
      </c>
      <c r="B22" s="97">
        <f>SUM(B11:B21)</f>
        <v>1037.53</v>
      </c>
      <c r="C22" s="106" t="str">
        <f>IF(SUBTOTAL(3,B11:B21)=SUBTOTAL(103,B11:B21),'Summary and sign-off'!$A$48,'Summary and sign-off'!$A$49)</f>
        <v>Check - there are no hidden rows with data</v>
      </c>
      <c r="D22" s="178" t="str">
        <f>IF('Summary and sign-off'!F58='Summary and sign-off'!F54,'Summary and sign-off'!A51,'Summary and sign-off'!A50)</f>
        <v>Check - each entry provides sufficient information</v>
      </c>
      <c r="E22" s="178"/>
      <c r="F22" s="2"/>
    </row>
    <row r="23" spans="1:6" x14ac:dyDescent="0.2">
      <c r="A23" s="21"/>
      <c r="B23" s="20"/>
      <c r="C23" s="20"/>
      <c r="D23" s="20"/>
      <c r="E23" s="20"/>
      <c r="F23" s="38"/>
    </row>
    <row r="24" spans="1:6" x14ac:dyDescent="0.2">
      <c r="A24" s="21" t="s">
        <v>73</v>
      </c>
      <c r="B24" s="22"/>
      <c r="C24" s="27"/>
      <c r="D24" s="20"/>
      <c r="E24" s="20"/>
      <c r="F24" s="38"/>
    </row>
    <row r="25" spans="1:6" ht="12.75" customHeight="1" x14ac:dyDescent="0.2">
      <c r="A25" s="23" t="s">
        <v>143</v>
      </c>
      <c r="B25" s="23"/>
      <c r="C25" s="23"/>
      <c r="D25" s="23"/>
      <c r="E25" s="23"/>
      <c r="F25" s="38"/>
    </row>
    <row r="26" spans="1:6" x14ac:dyDescent="0.2">
      <c r="A26" s="23" t="s">
        <v>144</v>
      </c>
      <c r="B26" s="31"/>
      <c r="C26" s="43"/>
      <c r="D26" s="44"/>
      <c r="E26" s="44"/>
      <c r="F26" s="38"/>
    </row>
    <row r="27" spans="1:6" x14ac:dyDescent="0.2">
      <c r="A27" s="23" t="s">
        <v>79</v>
      </c>
      <c r="B27" s="25"/>
      <c r="C27" s="26"/>
      <c r="D27" s="26"/>
      <c r="E27" s="26"/>
      <c r="F27" s="27"/>
    </row>
    <row r="28" spans="1:6" x14ac:dyDescent="0.2">
      <c r="A28" s="31" t="s">
        <v>145</v>
      </c>
      <c r="B28" s="31"/>
      <c r="C28" s="43"/>
      <c r="D28" s="43"/>
      <c r="E28" s="43"/>
      <c r="F28" s="38"/>
    </row>
    <row r="29" spans="1:6" ht="12.75" customHeight="1" x14ac:dyDescent="0.2">
      <c r="A29" s="31" t="s">
        <v>146</v>
      </c>
      <c r="B29" s="31"/>
      <c r="C29" s="45"/>
      <c r="D29" s="45"/>
      <c r="E29" s="33"/>
      <c r="F29" s="38"/>
    </row>
    <row r="30" spans="1:6" x14ac:dyDescent="0.2">
      <c r="A30" s="20"/>
      <c r="B30" s="20"/>
      <c r="C30" s="20"/>
      <c r="D30" s="20"/>
      <c r="E30" s="20"/>
      <c r="F30" s="38"/>
    </row>
    <row r="31" spans="1:6" x14ac:dyDescent="0.2"/>
    <row r="32" spans="1:6" x14ac:dyDescent="0.2"/>
    <row r="33" x14ac:dyDescent="0.2"/>
    <row r="34" x14ac:dyDescent="0.2"/>
    <row r="35" x14ac:dyDescent="0.2"/>
    <row r="36" x14ac:dyDescent="0.2"/>
    <row r="37" x14ac:dyDescent="0.2"/>
    <row r="38" x14ac:dyDescent="0.2"/>
    <row r="39" x14ac:dyDescent="0.2"/>
  </sheetData>
  <sheetProtection sheet="1" formatCells="0" insertRows="0" deleteRows="0"/>
  <mergeCells count="10">
    <mergeCell ref="D22:E22"/>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0"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4" t="s">
        <v>109</v>
      </c>
      <c r="B1" s="174"/>
      <c r="C1" s="174"/>
      <c r="D1" s="174"/>
      <c r="E1" s="174"/>
      <c r="F1" s="24"/>
    </row>
    <row r="2" spans="1:6" ht="21" customHeight="1" x14ac:dyDescent="0.2">
      <c r="A2" s="4" t="s">
        <v>52</v>
      </c>
      <c r="B2" s="177" t="str">
        <f>'Summary and sign-off'!B2:F2</f>
        <v>New Zealand Film Commisson</v>
      </c>
      <c r="C2" s="177"/>
      <c r="D2" s="177"/>
      <c r="E2" s="177"/>
      <c r="F2" s="24"/>
    </row>
    <row r="3" spans="1:6" ht="21" customHeight="1" x14ac:dyDescent="0.2">
      <c r="A3" s="4" t="s">
        <v>110</v>
      </c>
      <c r="B3" s="177" t="str">
        <f>'Summary and sign-off'!B3:F3</f>
        <v>David Strong</v>
      </c>
      <c r="C3" s="177"/>
      <c r="D3" s="177"/>
      <c r="E3" s="177"/>
      <c r="F3" s="24"/>
    </row>
    <row r="4" spans="1:6" ht="21" customHeight="1" x14ac:dyDescent="0.2">
      <c r="A4" s="4" t="s">
        <v>111</v>
      </c>
      <c r="B4" s="177">
        <f>'Summary and sign-off'!B4:F4</f>
        <v>44378</v>
      </c>
      <c r="C4" s="177"/>
      <c r="D4" s="177"/>
      <c r="E4" s="177"/>
      <c r="F4" s="24"/>
    </row>
    <row r="5" spans="1:6" ht="21" customHeight="1" x14ac:dyDescent="0.2">
      <c r="A5" s="4" t="s">
        <v>112</v>
      </c>
      <c r="B5" s="177">
        <f>'Summary and sign-off'!B5:F5</f>
        <v>44742</v>
      </c>
      <c r="C5" s="177"/>
      <c r="D5" s="177"/>
      <c r="E5" s="177"/>
      <c r="F5" s="24"/>
    </row>
    <row r="6" spans="1:6" ht="21" customHeight="1" x14ac:dyDescent="0.2">
      <c r="A6" s="4" t="s">
        <v>113</v>
      </c>
      <c r="B6" s="172" t="s">
        <v>81</v>
      </c>
      <c r="C6" s="172"/>
      <c r="D6" s="172"/>
      <c r="E6" s="172"/>
      <c r="F6" s="34"/>
    </row>
    <row r="7" spans="1:6" ht="21" customHeight="1" x14ac:dyDescent="0.2">
      <c r="A7" s="4" t="s">
        <v>56</v>
      </c>
      <c r="B7" s="172" t="s">
        <v>83</v>
      </c>
      <c r="C7" s="172"/>
      <c r="D7" s="172"/>
      <c r="E7" s="172"/>
      <c r="F7" s="34"/>
    </row>
    <row r="8" spans="1:6" ht="35.25" customHeight="1" x14ac:dyDescent="0.2">
      <c r="A8" s="181" t="s">
        <v>147</v>
      </c>
      <c r="B8" s="181"/>
      <c r="C8" s="188"/>
      <c r="D8" s="188"/>
      <c r="E8" s="188"/>
      <c r="F8" s="24"/>
    </row>
    <row r="9" spans="1:6" ht="35.25" customHeight="1" x14ac:dyDescent="0.2">
      <c r="A9" s="189" t="s">
        <v>148</v>
      </c>
      <c r="B9" s="190"/>
      <c r="C9" s="190"/>
      <c r="D9" s="190"/>
      <c r="E9" s="190"/>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69" t="s">
        <v>274</v>
      </c>
      <c r="B12" s="158">
        <v>264</v>
      </c>
      <c r="C12" s="162" t="s">
        <v>231</v>
      </c>
      <c r="D12" s="162" t="s">
        <v>275</v>
      </c>
      <c r="E12" s="163" t="s">
        <v>177</v>
      </c>
      <c r="F12" s="3"/>
    </row>
    <row r="13" spans="1:6" s="87" customFormat="1" x14ac:dyDescent="0.2">
      <c r="A13" s="157">
        <v>44621</v>
      </c>
      <c r="B13" s="158">
        <v>329</v>
      </c>
      <c r="C13" s="162" t="s">
        <v>175</v>
      </c>
      <c r="D13" s="162" t="s">
        <v>176</v>
      </c>
      <c r="E13" s="163" t="s">
        <v>177</v>
      </c>
      <c r="F13" s="3"/>
    </row>
    <row r="14" spans="1:6" s="87" customFormat="1" x14ac:dyDescent="0.2">
      <c r="A14" s="157">
        <v>44627</v>
      </c>
      <c r="B14" s="158">
        <v>613.04</v>
      </c>
      <c r="C14" s="162" t="s">
        <v>276</v>
      </c>
      <c r="D14" s="162" t="s">
        <v>277</v>
      </c>
      <c r="E14" s="163" t="s">
        <v>177</v>
      </c>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57"/>
      <c r="B19" s="158"/>
      <c r="C19" s="162"/>
      <c r="D19" s="162"/>
      <c r="E19" s="163"/>
      <c r="F19" s="3"/>
    </row>
    <row r="20" spans="1:6" s="87" customFormat="1" x14ac:dyDescent="0.2">
      <c r="A20" s="157"/>
      <c r="B20" s="158"/>
      <c r="C20" s="162"/>
      <c r="D20" s="162"/>
      <c r="E20" s="163"/>
      <c r="F20" s="3"/>
    </row>
    <row r="21" spans="1:6" s="87" customFormat="1" x14ac:dyDescent="0.2">
      <c r="A21" s="161"/>
      <c r="B21" s="158"/>
      <c r="C21" s="162"/>
      <c r="D21" s="162"/>
      <c r="E21" s="163"/>
      <c r="F21" s="3"/>
    </row>
    <row r="22" spans="1:6" s="87" customFormat="1" x14ac:dyDescent="0.2">
      <c r="A22" s="161"/>
      <c r="B22" s="158"/>
      <c r="C22" s="162"/>
      <c r="D22" s="162"/>
      <c r="E22" s="163"/>
      <c r="F22" s="3"/>
    </row>
    <row r="23" spans="1:6" s="87" customFormat="1" hidden="1" x14ac:dyDescent="0.2">
      <c r="A23" s="137"/>
      <c r="B23" s="134"/>
      <c r="C23" s="138"/>
      <c r="D23" s="138"/>
      <c r="E23" s="139"/>
      <c r="F23" s="3"/>
    </row>
    <row r="24" spans="1:6" ht="34.5" customHeight="1" x14ac:dyDescent="0.2">
      <c r="A24" s="88" t="s">
        <v>151</v>
      </c>
      <c r="B24" s="97">
        <f>SUM(B11:B23)</f>
        <v>1206.04</v>
      </c>
      <c r="C24" s="106" t="str">
        <f>IF(SUBTOTAL(3,B11:B23)=SUBTOTAL(103,B11:B23),'Summary and sign-off'!$A$48,'Summary and sign-off'!$A$49)</f>
        <v>Check - there are no hidden rows with data</v>
      </c>
      <c r="D24" s="178" t="str">
        <f>IF('Summary and sign-off'!F59='Summary and sign-off'!F54,'Summary and sign-off'!A51,'Summary and sign-off'!A50)</f>
        <v>Check - each entry provides sufficient information</v>
      </c>
      <c r="E24" s="178"/>
      <c r="F24" s="37"/>
    </row>
    <row r="25" spans="1:6" ht="14.1" customHeight="1" x14ac:dyDescent="0.2">
      <c r="A25" s="38"/>
      <c r="B25" s="27"/>
      <c r="C25" s="20"/>
      <c r="D25" s="20"/>
      <c r="E25" s="20"/>
      <c r="F25" s="24"/>
    </row>
    <row r="26" spans="1:6" x14ac:dyDescent="0.2">
      <c r="A26" s="21" t="s">
        <v>152</v>
      </c>
      <c r="B26" s="20"/>
      <c r="C26" s="20"/>
      <c r="D26" s="20"/>
      <c r="E26" s="20"/>
      <c r="F26" s="24"/>
    </row>
    <row r="27" spans="1:6" ht="12.6" customHeight="1" x14ac:dyDescent="0.2">
      <c r="A27" s="23" t="s">
        <v>131</v>
      </c>
      <c r="B27" s="20"/>
      <c r="C27" s="20"/>
      <c r="D27" s="20"/>
      <c r="E27" s="20"/>
      <c r="F27" s="24"/>
    </row>
    <row r="28" spans="1:6" x14ac:dyDescent="0.2">
      <c r="A28" s="23" t="s">
        <v>79</v>
      </c>
      <c r="B28" s="25"/>
      <c r="C28" s="26"/>
      <c r="D28" s="26"/>
      <c r="E28" s="26"/>
      <c r="F28" s="27"/>
    </row>
    <row r="29" spans="1:6" x14ac:dyDescent="0.2">
      <c r="A29" s="31" t="s">
        <v>145</v>
      </c>
      <c r="B29" s="32"/>
      <c r="C29" s="27"/>
      <c r="D29" s="27"/>
      <c r="E29" s="27"/>
      <c r="F29" s="27"/>
    </row>
    <row r="30" spans="1:6" ht="12.75" customHeight="1" x14ac:dyDescent="0.2">
      <c r="A30" s="31" t="s">
        <v>146</v>
      </c>
      <c r="B30" s="39"/>
      <c r="C30" s="33"/>
      <c r="D30" s="33"/>
      <c r="E30" s="33"/>
      <c r="F30" s="33"/>
    </row>
    <row r="31" spans="1:6" x14ac:dyDescent="0.2">
      <c r="A31" s="38"/>
      <c r="B31" s="40"/>
      <c r="C31" s="20"/>
      <c r="D31" s="20"/>
      <c r="E31" s="20"/>
      <c r="F31" s="38"/>
    </row>
    <row r="32" spans="1:6" hidden="1" x14ac:dyDescent="0.2">
      <c r="A32" s="20"/>
      <c r="B32" s="20"/>
      <c r="C32" s="20"/>
      <c r="D32" s="20"/>
      <c r="E32" s="38"/>
    </row>
    <row r="33" spans="1:6" ht="12.75" hidden="1" customHeight="1" x14ac:dyDescent="0.2"/>
    <row r="34" spans="1:6" hidden="1" x14ac:dyDescent="0.2">
      <c r="A34" s="41"/>
      <c r="B34" s="41"/>
      <c r="C34" s="41"/>
      <c r="D34" s="41"/>
      <c r="E34" s="41"/>
      <c r="F34" s="24"/>
    </row>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hidden="1" x14ac:dyDescent="0.2">
      <c r="A38" s="41"/>
      <c r="B38" s="41"/>
      <c r="C38" s="41"/>
      <c r="D38" s="41"/>
      <c r="E38" s="41"/>
      <c r="F38" s="24"/>
    </row>
    <row r="39" spans="1:6" x14ac:dyDescent="0.2"/>
  </sheetData>
  <sheetProtection sheet="1" formatCells="0" insertRows="0" deleteRows="0"/>
  <mergeCells count="10">
    <mergeCell ref="D24:E2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6"/>
  <sheetViews>
    <sheetView zoomScaleNormal="100" workbookViewId="0">
      <selection activeCell="B7" sqref="B7:F7"/>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4" t="s">
        <v>153</v>
      </c>
      <c r="B1" s="174"/>
      <c r="C1" s="174"/>
      <c r="D1" s="174"/>
      <c r="E1" s="174"/>
      <c r="F1" s="174"/>
    </row>
    <row r="2" spans="1:6" ht="21" customHeight="1" x14ac:dyDescent="0.2">
      <c r="A2" s="4" t="s">
        <v>52</v>
      </c>
      <c r="B2" s="177" t="str">
        <f>'Summary and sign-off'!B2:F2</f>
        <v>New Zealand Film Commisson</v>
      </c>
      <c r="C2" s="177"/>
      <c r="D2" s="177"/>
      <c r="E2" s="177"/>
      <c r="F2" s="177"/>
    </row>
    <row r="3" spans="1:6" ht="21" customHeight="1" x14ac:dyDescent="0.2">
      <c r="A3" s="4" t="s">
        <v>110</v>
      </c>
      <c r="B3" s="177" t="str">
        <f>'Summary and sign-off'!B3:F3</f>
        <v>David Strong</v>
      </c>
      <c r="C3" s="177"/>
      <c r="D3" s="177"/>
      <c r="E3" s="177"/>
      <c r="F3" s="177"/>
    </row>
    <row r="4" spans="1:6" ht="21" customHeight="1" x14ac:dyDescent="0.2">
      <c r="A4" s="4" t="s">
        <v>111</v>
      </c>
      <c r="B4" s="177">
        <f>'Summary and sign-off'!B4:F4</f>
        <v>44378</v>
      </c>
      <c r="C4" s="177"/>
      <c r="D4" s="177"/>
      <c r="E4" s="177"/>
      <c r="F4" s="177"/>
    </row>
    <row r="5" spans="1:6" ht="21" customHeight="1" x14ac:dyDescent="0.2">
      <c r="A5" s="4" t="s">
        <v>112</v>
      </c>
      <c r="B5" s="177">
        <f>'Summary and sign-off'!B5:F5</f>
        <v>44742</v>
      </c>
      <c r="C5" s="177"/>
      <c r="D5" s="177"/>
      <c r="E5" s="177"/>
      <c r="F5" s="177"/>
    </row>
    <row r="6" spans="1:6" ht="21" customHeight="1" x14ac:dyDescent="0.2">
      <c r="A6" s="4" t="s">
        <v>154</v>
      </c>
      <c r="B6" s="172" t="s">
        <v>81</v>
      </c>
      <c r="C6" s="172"/>
      <c r="D6" s="172"/>
      <c r="E6" s="172"/>
      <c r="F6" s="172"/>
    </row>
    <row r="7" spans="1:6" ht="21" customHeight="1" x14ac:dyDescent="0.2">
      <c r="A7" s="4" t="s">
        <v>56</v>
      </c>
      <c r="B7" s="172" t="s">
        <v>83</v>
      </c>
      <c r="C7" s="172"/>
      <c r="D7" s="172"/>
      <c r="E7" s="172"/>
      <c r="F7" s="172"/>
    </row>
    <row r="8" spans="1:6" ht="36" customHeight="1" x14ac:dyDescent="0.2">
      <c r="A8" s="181" t="s">
        <v>155</v>
      </c>
      <c r="B8" s="181"/>
      <c r="C8" s="181"/>
      <c r="D8" s="181"/>
      <c r="E8" s="181"/>
      <c r="F8" s="181"/>
    </row>
    <row r="9" spans="1:6" ht="36" customHeight="1" x14ac:dyDescent="0.2">
      <c r="A9" s="189" t="s">
        <v>156</v>
      </c>
      <c r="B9" s="190"/>
      <c r="C9" s="190"/>
      <c r="D9" s="190"/>
      <c r="E9" s="190"/>
      <c r="F9" s="190"/>
    </row>
    <row r="10" spans="1:6" ht="39" customHeight="1" x14ac:dyDescent="0.2">
      <c r="A10" s="35" t="s">
        <v>117</v>
      </c>
      <c r="B10" s="151" t="s">
        <v>157</v>
      </c>
      <c r="C10" s="151" t="s">
        <v>158</v>
      </c>
      <c r="D10" s="151" t="s">
        <v>159</v>
      </c>
      <c r="E10" s="151" t="s">
        <v>160</v>
      </c>
      <c r="F10" s="151" t="s">
        <v>161</v>
      </c>
    </row>
    <row r="11" spans="1:6" s="87" customFormat="1" hidden="1" x14ac:dyDescent="0.2">
      <c r="A11" s="133"/>
      <c r="B11" s="138"/>
      <c r="C11" s="140"/>
      <c r="D11" s="138"/>
      <c r="E11" s="141"/>
      <c r="F11" s="139"/>
    </row>
    <row r="12" spans="1:6" s="87" customFormat="1" x14ac:dyDescent="0.2">
      <c r="A12" s="157">
        <v>44405</v>
      </c>
      <c r="B12" s="164" t="s">
        <v>254</v>
      </c>
      <c r="C12" s="165" t="s">
        <v>96</v>
      </c>
      <c r="D12" s="164" t="s">
        <v>255</v>
      </c>
      <c r="E12" s="166" t="s">
        <v>91</v>
      </c>
      <c r="F12" s="167"/>
    </row>
    <row r="13" spans="1:6" s="87" customFormat="1" x14ac:dyDescent="0.2">
      <c r="A13" s="157">
        <v>44406</v>
      </c>
      <c r="B13" s="164" t="s">
        <v>278</v>
      </c>
      <c r="C13" s="165" t="s">
        <v>96</v>
      </c>
      <c r="D13" s="164" t="s">
        <v>266</v>
      </c>
      <c r="E13" s="166" t="s">
        <v>92</v>
      </c>
      <c r="F13" s="167" t="s">
        <v>280</v>
      </c>
    </row>
    <row r="14" spans="1:6" s="87" customFormat="1" ht="25.5" x14ac:dyDescent="0.2">
      <c r="A14" s="157">
        <v>44413</v>
      </c>
      <c r="B14" s="164" t="s">
        <v>267</v>
      </c>
      <c r="C14" s="165" t="s">
        <v>97</v>
      </c>
      <c r="D14" s="164" t="s">
        <v>263</v>
      </c>
      <c r="E14" s="166" t="s">
        <v>91</v>
      </c>
      <c r="F14" s="167"/>
    </row>
    <row r="15" spans="1:6" s="87" customFormat="1" x14ac:dyDescent="0.2">
      <c r="A15" s="157">
        <v>44470</v>
      </c>
      <c r="B15" s="164" t="s">
        <v>279</v>
      </c>
      <c r="C15" s="165" t="s">
        <v>96</v>
      </c>
      <c r="D15" s="164" t="s">
        <v>262</v>
      </c>
      <c r="E15" s="166" t="s">
        <v>92</v>
      </c>
      <c r="F15" s="167" t="s">
        <v>268</v>
      </c>
    </row>
    <row r="16" spans="1:6" s="87" customFormat="1" x14ac:dyDescent="0.2">
      <c r="A16" s="157">
        <v>44508</v>
      </c>
      <c r="B16" s="164" t="s">
        <v>288</v>
      </c>
      <c r="C16" s="165" t="s">
        <v>96</v>
      </c>
      <c r="D16" s="164" t="s">
        <v>289</v>
      </c>
      <c r="E16" s="166">
        <v>400</v>
      </c>
      <c r="F16" s="167" t="s">
        <v>290</v>
      </c>
    </row>
    <row r="17" spans="1:6" s="87" customFormat="1" ht="25.5" x14ac:dyDescent="0.2">
      <c r="A17" s="157">
        <v>44539</v>
      </c>
      <c r="B17" s="164" t="s">
        <v>271</v>
      </c>
      <c r="C17" s="165" t="s">
        <v>97</v>
      </c>
      <c r="D17" s="164" t="s">
        <v>272</v>
      </c>
      <c r="E17" s="166" t="s">
        <v>91</v>
      </c>
      <c r="F17" s="167"/>
    </row>
    <row r="18" spans="1:6" s="87" customFormat="1" ht="25.5" x14ac:dyDescent="0.2">
      <c r="A18" s="157">
        <v>44540</v>
      </c>
      <c r="B18" s="164" t="s">
        <v>269</v>
      </c>
      <c r="C18" s="165" t="s">
        <v>96</v>
      </c>
      <c r="D18" s="164" t="s">
        <v>270</v>
      </c>
      <c r="E18" s="166" t="s">
        <v>95</v>
      </c>
      <c r="F18" s="167"/>
    </row>
    <row r="19" spans="1:6" s="87" customFormat="1" x14ac:dyDescent="0.2">
      <c r="A19" s="157">
        <v>44543</v>
      </c>
      <c r="B19" s="164" t="s">
        <v>260</v>
      </c>
      <c r="C19" s="165" t="s">
        <v>97</v>
      </c>
      <c r="D19" s="164" t="s">
        <v>261</v>
      </c>
      <c r="E19" s="166" t="s">
        <v>91</v>
      </c>
      <c r="F19" s="167"/>
    </row>
    <row r="20" spans="1:6" s="87" customFormat="1" ht="25.5" x14ac:dyDescent="0.2">
      <c r="A20" s="157">
        <v>44586</v>
      </c>
      <c r="B20" s="164" t="s">
        <v>282</v>
      </c>
      <c r="C20" s="165" t="s">
        <v>96</v>
      </c>
      <c r="D20" s="164" t="s">
        <v>283</v>
      </c>
      <c r="E20" s="166" t="s">
        <v>92</v>
      </c>
      <c r="F20" s="167" t="s">
        <v>284</v>
      </c>
    </row>
    <row r="21" spans="1:6" s="87" customFormat="1" x14ac:dyDescent="0.2">
      <c r="A21" s="157">
        <v>44603</v>
      </c>
      <c r="B21" s="164" t="s">
        <v>285</v>
      </c>
      <c r="C21" s="165" t="s">
        <v>96</v>
      </c>
      <c r="D21" s="164" t="s">
        <v>286</v>
      </c>
      <c r="E21" s="166" t="s">
        <v>92</v>
      </c>
      <c r="F21" s="167"/>
    </row>
    <row r="22" spans="1:6" s="87" customFormat="1" x14ac:dyDescent="0.2">
      <c r="A22" s="157">
        <v>44620</v>
      </c>
      <c r="B22" s="164" t="s">
        <v>258</v>
      </c>
      <c r="C22" s="165" t="s">
        <v>97</v>
      </c>
      <c r="D22" s="164" t="s">
        <v>259</v>
      </c>
      <c r="E22" s="166" t="s">
        <v>91</v>
      </c>
      <c r="F22" s="167"/>
    </row>
    <row r="23" spans="1:6" s="87" customFormat="1" x14ac:dyDescent="0.2">
      <c r="A23" s="157">
        <v>44629</v>
      </c>
      <c r="B23" s="164" t="s">
        <v>256</v>
      </c>
      <c r="C23" s="165" t="s">
        <v>97</v>
      </c>
      <c r="D23" s="164" t="s">
        <v>257</v>
      </c>
      <c r="E23" s="166" t="s">
        <v>92</v>
      </c>
      <c r="F23" s="167"/>
    </row>
    <row r="24" spans="1:6" s="87" customFormat="1" x14ac:dyDescent="0.2">
      <c r="A24" s="157">
        <v>44634</v>
      </c>
      <c r="B24" s="164" t="s">
        <v>273</v>
      </c>
      <c r="C24" s="165" t="s">
        <v>96</v>
      </c>
      <c r="D24" s="164" t="s">
        <v>253</v>
      </c>
      <c r="E24" s="166" t="s">
        <v>92</v>
      </c>
      <c r="F24" s="167"/>
    </row>
    <row r="25" spans="1:6" s="87" customFormat="1" x14ac:dyDescent="0.2">
      <c r="A25" s="157">
        <v>44643</v>
      </c>
      <c r="B25" s="164" t="s">
        <v>264</v>
      </c>
      <c r="C25" s="165" t="s">
        <v>97</v>
      </c>
      <c r="D25" s="164" t="s">
        <v>265</v>
      </c>
      <c r="E25" s="166" t="s">
        <v>91</v>
      </c>
      <c r="F25" s="167"/>
    </row>
    <row r="26" spans="1:6" s="87" customFormat="1" x14ac:dyDescent="0.2">
      <c r="A26" s="157">
        <v>44648</v>
      </c>
      <c r="B26" s="164" t="s">
        <v>287</v>
      </c>
      <c r="C26" s="165" t="s">
        <v>96</v>
      </c>
      <c r="D26" s="164" t="s">
        <v>253</v>
      </c>
      <c r="E26" s="166" t="s">
        <v>91</v>
      </c>
      <c r="F26" s="167" t="s">
        <v>284</v>
      </c>
    </row>
    <row r="27" spans="1:6" s="87" customFormat="1" x14ac:dyDescent="0.2">
      <c r="A27" s="157">
        <v>44742</v>
      </c>
      <c r="B27" s="164" t="s">
        <v>291</v>
      </c>
      <c r="C27" s="165" t="s">
        <v>96</v>
      </c>
      <c r="D27" s="164" t="s">
        <v>255</v>
      </c>
      <c r="E27" s="166">
        <v>50</v>
      </c>
      <c r="F27" s="167" t="s">
        <v>292</v>
      </c>
    </row>
    <row r="28" spans="1:6" s="87" customFormat="1" x14ac:dyDescent="0.2">
      <c r="A28" s="157"/>
      <c r="B28" s="164"/>
      <c r="C28" s="165"/>
      <c r="D28" s="164"/>
      <c r="E28" s="166"/>
      <c r="F28" s="167"/>
    </row>
    <row r="29" spans="1:6" s="87" customFormat="1" x14ac:dyDescent="0.2">
      <c r="A29" s="157"/>
      <c r="B29" s="164"/>
      <c r="C29" s="165"/>
      <c r="D29" s="164"/>
      <c r="E29" s="166"/>
      <c r="F29" s="167"/>
    </row>
    <row r="30" spans="1:6" s="87" customFormat="1" x14ac:dyDescent="0.2">
      <c r="A30" s="157"/>
      <c r="B30" s="164"/>
      <c r="C30" s="165"/>
      <c r="D30" s="164"/>
      <c r="E30" s="166"/>
      <c r="F30" s="167"/>
    </row>
    <row r="31" spans="1:6" s="87" customFormat="1" x14ac:dyDescent="0.2">
      <c r="A31" s="157"/>
      <c r="B31" s="164"/>
      <c r="C31" s="165"/>
      <c r="D31" s="164"/>
      <c r="E31" s="166"/>
      <c r="F31" s="167"/>
    </row>
    <row r="32" spans="1:6" s="87" customFormat="1" x14ac:dyDescent="0.2">
      <c r="A32" s="157"/>
      <c r="B32" s="164"/>
      <c r="C32" s="165"/>
      <c r="D32" s="164"/>
      <c r="E32" s="166"/>
      <c r="F32" s="167"/>
    </row>
    <row r="33" spans="1:7" s="87" customFormat="1" x14ac:dyDescent="0.2">
      <c r="A33" s="157"/>
      <c r="B33" s="164"/>
      <c r="C33" s="165"/>
      <c r="D33" s="164"/>
      <c r="E33" s="166"/>
      <c r="F33" s="167"/>
    </row>
    <row r="34" spans="1:7" s="87" customFormat="1" x14ac:dyDescent="0.2">
      <c r="A34" s="157"/>
      <c r="B34" s="164"/>
      <c r="C34" s="165"/>
      <c r="D34" s="164"/>
      <c r="E34" s="166"/>
      <c r="F34" s="167"/>
    </row>
    <row r="35" spans="1:7" s="87" customFormat="1" hidden="1" x14ac:dyDescent="0.2">
      <c r="A35" s="133"/>
      <c r="B35" s="138"/>
      <c r="C35" s="140"/>
      <c r="D35" s="138"/>
      <c r="E35" s="141"/>
      <c r="F35" s="139"/>
    </row>
    <row r="36" spans="1:7" ht="34.5" customHeight="1" x14ac:dyDescent="0.2">
      <c r="A36" s="152" t="s">
        <v>162</v>
      </c>
      <c r="B36" s="153" t="s">
        <v>163</v>
      </c>
      <c r="C36" s="154">
        <f>C37+C38</f>
        <v>16</v>
      </c>
      <c r="D36" s="155" t="str">
        <f>IF(SUBTOTAL(3,C11:C35)=SUBTOTAL(103,C11:C35),'Summary and sign-off'!$A$48,'Summary and sign-off'!$A$49)</f>
        <v>Check - there are no hidden rows with data</v>
      </c>
      <c r="E36" s="178" t="str">
        <f>IF('Summary and sign-off'!F60='Summary and sign-off'!F54,'Summary and sign-off'!A52,'Summary and sign-off'!A50)</f>
        <v>Check - each entry provides sufficient information</v>
      </c>
      <c r="F36" s="178"/>
      <c r="G36" s="87"/>
    </row>
    <row r="37" spans="1:7" ht="25.5" customHeight="1" x14ac:dyDescent="0.25">
      <c r="A37" s="89"/>
      <c r="B37" s="90" t="s">
        <v>96</v>
      </c>
      <c r="C37" s="91">
        <f>COUNTIF(C11:C35,'Summary and sign-off'!A45)</f>
        <v>10</v>
      </c>
      <c r="D37" s="17"/>
      <c r="E37" s="18"/>
      <c r="F37" s="19"/>
    </row>
    <row r="38" spans="1:7" ht="25.5" customHeight="1" x14ac:dyDescent="0.25">
      <c r="A38" s="89"/>
      <c r="B38" s="90" t="s">
        <v>97</v>
      </c>
      <c r="C38" s="91">
        <f>COUNTIF(C11:C35,'Summary and sign-off'!A46)</f>
        <v>6</v>
      </c>
      <c r="D38" s="17"/>
      <c r="E38" s="18"/>
      <c r="F38" s="19"/>
    </row>
    <row r="39" spans="1:7" x14ac:dyDescent="0.2">
      <c r="A39" s="20"/>
      <c r="B39" s="21"/>
      <c r="C39" s="20"/>
      <c r="D39" s="22"/>
      <c r="E39" s="22"/>
      <c r="F39" s="20"/>
    </row>
    <row r="40" spans="1:7" x14ac:dyDescent="0.2">
      <c r="A40" s="21" t="s">
        <v>152</v>
      </c>
      <c r="B40" s="21"/>
      <c r="C40" s="21"/>
      <c r="D40" s="21"/>
      <c r="E40" s="21"/>
      <c r="F40" s="21"/>
    </row>
    <row r="41" spans="1:7" ht="12.6" customHeight="1" x14ac:dyDescent="0.2">
      <c r="A41" s="23" t="s">
        <v>131</v>
      </c>
      <c r="B41" s="20"/>
      <c r="C41" s="20"/>
      <c r="D41" s="20"/>
      <c r="E41" s="20"/>
      <c r="F41" s="24"/>
    </row>
    <row r="42" spans="1:7" x14ac:dyDescent="0.2">
      <c r="A42" s="23" t="s">
        <v>79</v>
      </c>
      <c r="B42" s="25"/>
      <c r="C42" s="26"/>
      <c r="D42" s="26"/>
      <c r="E42" s="26"/>
      <c r="F42" s="27"/>
    </row>
    <row r="43" spans="1:7" x14ac:dyDescent="0.2">
      <c r="A43" s="23" t="s">
        <v>164</v>
      </c>
      <c r="B43" s="28"/>
      <c r="C43" s="28"/>
      <c r="D43" s="28"/>
      <c r="E43" s="28"/>
      <c r="F43" s="28"/>
    </row>
    <row r="44" spans="1:7" ht="12.75" customHeight="1" x14ac:dyDescent="0.2">
      <c r="A44" s="23" t="s">
        <v>165</v>
      </c>
      <c r="B44" s="20"/>
      <c r="C44" s="20"/>
      <c r="D44" s="20"/>
      <c r="E44" s="20"/>
      <c r="F44" s="20"/>
    </row>
    <row r="45" spans="1:7" ht="12.95" customHeight="1" x14ac:dyDescent="0.2">
      <c r="A45" s="29" t="s">
        <v>166</v>
      </c>
      <c r="B45" s="30"/>
      <c r="C45" s="30"/>
      <c r="D45" s="30"/>
      <c r="E45" s="30"/>
      <c r="F45" s="30"/>
    </row>
    <row r="46" spans="1:7" x14ac:dyDescent="0.2">
      <c r="A46" s="31" t="s">
        <v>167</v>
      </c>
      <c r="B46" s="32"/>
      <c r="C46" s="27"/>
      <c r="D46" s="27"/>
      <c r="E46" s="27"/>
      <c r="F46" s="27"/>
    </row>
    <row r="47" spans="1:7" ht="12.75" customHeight="1" x14ac:dyDescent="0.2">
      <c r="A47" s="31" t="s">
        <v>146</v>
      </c>
      <c r="B47" s="23"/>
      <c r="C47" s="33"/>
      <c r="D47" s="33"/>
      <c r="E47" s="33"/>
      <c r="F47" s="33"/>
    </row>
    <row r="48" spans="1:7" ht="12.75" customHeight="1" x14ac:dyDescent="0.2">
      <c r="A48" s="23"/>
      <c r="B48" s="23"/>
      <c r="C48" s="33"/>
      <c r="D48" s="33"/>
      <c r="E48" s="33"/>
      <c r="F48" s="33"/>
    </row>
    <row r="49" spans="1:6" ht="12.75" hidden="1" customHeight="1" x14ac:dyDescent="0.2">
      <c r="A49" s="23"/>
      <c r="B49" s="23"/>
      <c r="C49" s="33"/>
      <c r="D49" s="33"/>
      <c r="E49" s="33"/>
      <c r="F49" s="33"/>
    </row>
    <row r="50" spans="1:6" x14ac:dyDescent="0.2"/>
    <row r="51" spans="1:6" x14ac:dyDescent="0.2"/>
    <row r="52" spans="1:6" hidden="1" x14ac:dyDescent="0.2">
      <c r="A52" s="21"/>
      <c r="B52" s="21"/>
      <c r="C52" s="21"/>
      <c r="D52" s="21"/>
      <c r="E52" s="21"/>
      <c r="F52" s="21"/>
    </row>
    <row r="53" spans="1:6" hidden="1" x14ac:dyDescent="0.2">
      <c r="A53" s="21"/>
      <c r="B53" s="21"/>
      <c r="C53" s="21"/>
      <c r="D53" s="21"/>
      <c r="E53" s="21"/>
      <c r="F53" s="21"/>
    </row>
    <row r="54" spans="1:6" hidden="1" x14ac:dyDescent="0.2">
      <c r="A54" s="21"/>
      <c r="B54" s="21"/>
      <c r="C54" s="21"/>
      <c r="D54" s="21"/>
      <c r="E54" s="21"/>
      <c r="F54" s="21"/>
    </row>
    <row r="55" spans="1:6" hidden="1" x14ac:dyDescent="0.2">
      <c r="A55" s="21"/>
      <c r="B55" s="21"/>
      <c r="C55" s="21"/>
      <c r="D55" s="21"/>
      <c r="E55" s="21"/>
      <c r="F55" s="21"/>
    </row>
    <row r="56" spans="1:6" hidden="1" x14ac:dyDescent="0.2">
      <c r="A56" s="21"/>
      <c r="B56" s="21"/>
      <c r="C56" s="21"/>
      <c r="D56" s="21"/>
      <c r="E56" s="21"/>
      <c r="F56" s="21"/>
    </row>
    <row r="57" spans="1:6" x14ac:dyDescent="0.2"/>
    <row r="58" spans="1:6" x14ac:dyDescent="0.2"/>
    <row r="59" spans="1:6" x14ac:dyDescent="0.2"/>
    <row r="60" spans="1:6" x14ac:dyDescent="0.2"/>
    <row r="61" spans="1:6" x14ac:dyDescent="0.2"/>
    <row r="62" spans="1:6" x14ac:dyDescent="0.2"/>
    <row r="63" spans="1:6" x14ac:dyDescent="0.2"/>
    <row r="64" spans="1:6" x14ac:dyDescent="0.2"/>
    <row r="65" x14ac:dyDescent="0.2"/>
    <row r="66" x14ac:dyDescent="0.2"/>
  </sheetData>
  <sheetProtection sheet="1" formatCells="0" insertRows="0" deleteRows="0"/>
  <dataConsolidate/>
  <mergeCells count="10">
    <mergeCell ref="E36:F3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3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3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C11:C35</xm:sqref>
        </x14:dataValidation>
        <x14:dataValidation type="list" errorStyle="information" operator="greaterThan" allowBlank="1" showInputMessage="1" prompt="Provide specific $ value if possible" xr:uid="{00000000-0002-0000-0500-000003000000}">
          <x14:formula1>
            <xm:f>'Summary and sign-off'!$A$39:$A$44</xm:f>
          </x14:formula1>
          <xm:sqref>E11:E35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Karen Anslow</cp:lastModifiedBy>
  <cp:revision/>
  <dcterms:created xsi:type="dcterms:W3CDTF">2010-10-17T20:59:02Z</dcterms:created>
  <dcterms:modified xsi:type="dcterms:W3CDTF">2022-07-28T20:42:39Z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